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70" windowHeight="8670" activeTab="0"/>
  </bookViews>
  <sheets>
    <sheet name="GRÃOS" sheetId="1" r:id="rId1"/>
  </sheets>
  <definedNames/>
  <calcPr fullCalcOnLoad="1"/>
</workbook>
</file>

<file path=xl/sharedStrings.xml><?xml version="1.0" encoding="utf-8"?>
<sst xmlns="http://schemas.openxmlformats.org/spreadsheetml/2006/main" count="213" uniqueCount="67">
  <si>
    <t>BRASIL: ÁREA, PRODUÇÃO E PRODUTIVIDADE POR CULTURA AGRÍCOLA</t>
  </si>
  <si>
    <t>ANO-SAFRA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</si>
  <si>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</si>
  <si>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</si>
  <si>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</si>
  <si>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</si>
  <si>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</si>
  <si>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</si>
  <si>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</si>
  <si>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</si>
  <si>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</si>
  <si>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</si>
  <si>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</si>
  <si>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</si>
  <si>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</si>
  <si>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ANO DA COLHEITA</t>
  </si>
  <si>
    <t>CULTURA</t>
  </si>
  <si>
    <t>DADO</t>
  </si>
  <si>
    <t>UNIDADE</t>
  </si>
  <si>
    <t>ÁREA</t>
  </si>
  <si>
    <t>mil ha</t>
  </si>
  <si>
    <t>PRODUÇÃO</t>
  </si>
  <si>
    <t>mil t</t>
  </si>
  <si>
    <t>RENDIMENTO</t>
  </si>
  <si>
    <t>Kg/ha</t>
  </si>
  <si>
    <t>ALGODÃO EM CAROÇO</t>
  </si>
  <si>
    <t>ARROZ</t>
  </si>
  <si>
    <t>FEIJÃO 1ª SAFRA</t>
  </si>
  <si>
    <t>FEIJÃO 2ª SAFRA</t>
  </si>
  <si>
    <t>FEIJÃO 3ª SAFRA</t>
  </si>
  <si>
    <t>FEIJÃO TOTAL</t>
  </si>
  <si>
    <t>MILHO 1ª SAFRA</t>
  </si>
  <si>
    <t>MILHO 2ª SAFRA</t>
  </si>
  <si>
    <t>MILHO TOTAL</t>
  </si>
  <si>
    <t>SOJA</t>
  </si>
  <si>
    <t>SORGO</t>
  </si>
  <si>
    <t>AMENDOIM</t>
  </si>
  <si>
    <t>GIRASSOL</t>
  </si>
  <si>
    <t>AVEIA</t>
  </si>
  <si>
    <t>CENTEIO</t>
  </si>
  <si>
    <t>CEVADA</t>
  </si>
  <si>
    <t>TRIGO</t>
  </si>
  <si>
    <t>02/03</t>
  </si>
  <si>
    <t>03/04</t>
  </si>
  <si>
    <t>GRÃOS</t>
  </si>
  <si>
    <t>04/05</t>
  </si>
  <si>
    <t xml:space="preserve"> * ESTIMATIVAS</t>
  </si>
  <si>
    <t>11/12*</t>
  </si>
  <si>
    <t>2012*</t>
  </si>
  <si>
    <t>CANA-DE-AÇÚCAR</t>
  </si>
  <si>
    <t>05/06</t>
  </si>
  <si>
    <t>06/07</t>
  </si>
  <si>
    <t>07/08</t>
  </si>
  <si>
    <t>08/09</t>
  </si>
  <si>
    <t>CAFÉ</t>
  </si>
  <si>
    <t>TOTAL GRÃOS</t>
  </si>
  <si>
    <t>09/10</t>
  </si>
  <si>
    <t>10/11</t>
  </si>
  <si>
    <t>CANA E CAFÉ</t>
  </si>
  <si>
    <t>mil sc 60 Kg</t>
  </si>
  <si>
    <t>60 Kg/ha</t>
  </si>
  <si>
    <t>t/ha</t>
  </si>
  <si>
    <t>CITROS</t>
  </si>
  <si>
    <t>ELABORAÇÃO: CARLOS COGO CONSULTORIA AGROECONÔMICA</t>
  </si>
  <si>
    <t>VAR 11-12/10-11 (%)</t>
  </si>
  <si>
    <t>Fontes: CONAB, IBGE e CARLOS COGO CONSULTORIA AGROECONÔMICA</t>
  </si>
  <si>
    <t>11/12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</si>
</sst>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#,##0.0"/>
    <numFmt numFmtId="181" formatCode="\$#,##0.00\ ;\(\$#,##0.00\)"/>
    <numFmt numFmtId="182" formatCode="_(* #,##0.0_);_(* \(#,##0.0\);_(* &quot;-&quot;?_);_(@_)"/>
    <numFmt numFmtId="183" formatCode="_-* #,##0.00\ _E_s_c_._-;\-* #,##0.00\ _E_s_c_._-;_-* &quot;-&quot;??\ _E_s_c_._-;_-@_-"/>
    <numFmt numFmtId="184" formatCode="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\$#,##0\ ;\(\$#,##0\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#,##0.000"/>
    <numFmt numFmtId="192" formatCode="_-* #,##0.000\ _E_s_c_._-;\-* #,##0.000\ _E_s_c_._-;_-* &quot;-&quot;??\ _E_s_c_._-;_-@_-"/>
  </numFmts>
  <fonts count="47">
    <font>
      <sz val="10"/>
      <name val="Verdana"/>
      <family val="0"/>
    </font>
    <font>
      <b/>
      <sz val="18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24"/>
      <name val="Arial"/>
      <family val="2"/>
    </font>
    <font>
      <b/>
      <sz val="12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24"/>
      <name val="Arial"/>
      <family val="2"/>
    </font>
    <font>
      <sz val="12"/>
      <color indexed="24"/>
      <name val="Arial"/>
      <family val="2"/>
    </font>
    <font>
      <u val="single"/>
      <sz val="10.4"/>
      <color indexed="12"/>
      <name val="Arial"/>
      <family val="2"/>
    </font>
    <font>
      <u val="single"/>
      <sz val="10.4"/>
      <color indexed="36"/>
      <name val="Arial"/>
      <family val="2"/>
    </font>
    <font>
      <sz val="16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Verdana"/>
      <family val="2"/>
    </font>
    <font>
      <sz val="12"/>
      <color indexed="24"/>
      <name val="Times New Roman"/>
      <family val="1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4B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2" fontId="13" fillId="0" borderId="0" applyFont="0" applyFill="0" applyBorder="0" applyAlignment="0" applyProtection="0"/>
    <xf numFmtId="2" fontId="7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10" fontId="7" fillId="0" borderId="0" applyFill="0" applyBorder="0" applyAlignment="0" applyProtection="0"/>
    <xf numFmtId="4" fontId="7" fillId="0" borderId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108">
    <xf numFmtId="0" fontId="0" fillId="0" borderId="0" xfId="0" applyAlignment="1">
      <alignment/>
    </xf>
    <xf numFmtId="178" fontId="4" fillId="33" borderId="10" xfId="63" applyNumberFormat="1" applyFont="1" applyFill="1" applyBorder="1" applyAlignment="1">
      <alignment horizontal="center"/>
    </xf>
    <xf numFmtId="0" fontId="2" fillId="34" borderId="11" xfId="58" applyFont="1" applyFill="1" applyBorder="1" applyAlignment="1">
      <alignment horizontal="center"/>
      <protection/>
    </xf>
    <xf numFmtId="0" fontId="2" fillId="34" borderId="12" xfId="58" applyFont="1" applyFill="1" applyBorder="1" applyAlignment="1">
      <alignment horizontal="center"/>
      <protection/>
    </xf>
    <xf numFmtId="0" fontId="2" fillId="34" borderId="13" xfId="58" applyFont="1" applyFill="1" applyBorder="1" applyAlignment="1">
      <alignment horizontal="center"/>
      <protection/>
    </xf>
    <xf numFmtId="0" fontId="2" fillId="34" borderId="14" xfId="58" applyFont="1" applyFill="1" applyBorder="1" applyAlignment="1">
      <alignment horizontal="center"/>
      <protection/>
    </xf>
    <xf numFmtId="0" fontId="2" fillId="34" borderId="15" xfId="58" applyFont="1" applyFill="1" applyBorder="1" applyAlignment="1">
      <alignment horizontal="center"/>
      <protection/>
    </xf>
    <xf numFmtId="49" fontId="2" fillId="34" borderId="13" xfId="58" applyNumberFormat="1" applyFont="1" applyFill="1" applyBorder="1" applyAlignment="1">
      <alignment horizontal="center"/>
      <protection/>
    </xf>
    <xf numFmtId="49" fontId="2" fillId="34" borderId="10" xfId="58" applyNumberFormat="1" applyFont="1" applyFill="1" applyBorder="1" applyAlignment="1">
      <alignment horizontal="center"/>
      <protection/>
    </xf>
    <xf numFmtId="0" fontId="2" fillId="34" borderId="16" xfId="58" applyFont="1" applyFill="1" applyBorder="1" applyAlignment="1">
      <alignment horizontal="center"/>
      <protection/>
    </xf>
    <xf numFmtId="0" fontId="2" fillId="34" borderId="17" xfId="58" applyFont="1" applyFill="1" applyBorder="1" applyAlignment="1">
      <alignment horizontal="center"/>
      <protection/>
    </xf>
    <xf numFmtId="0" fontId="2" fillId="34" borderId="18" xfId="58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/>
      <protection/>
    </xf>
    <xf numFmtId="0" fontId="2" fillId="35" borderId="19" xfId="58" applyFont="1" applyFill="1" applyBorder="1" applyAlignment="1">
      <alignment horizontal="center" vertical="center"/>
      <protection/>
    </xf>
    <xf numFmtId="0" fontId="2" fillId="35" borderId="13" xfId="58" applyFont="1" applyFill="1" applyBorder="1" applyAlignment="1">
      <alignment horizontal="center" vertical="center"/>
      <protection/>
    </xf>
    <xf numFmtId="0" fontId="2" fillId="36" borderId="13" xfId="58" applyFont="1" applyFill="1" applyBorder="1" applyAlignment="1">
      <alignment horizontal="center"/>
      <protection/>
    </xf>
    <xf numFmtId="0" fontId="2" fillId="37" borderId="13" xfId="58" applyFont="1" applyFill="1" applyBorder="1" applyAlignment="1">
      <alignment horizontal="center"/>
      <protection/>
    </xf>
    <xf numFmtId="3" fontId="2" fillId="38" borderId="12" xfId="58" applyNumberFormat="1" applyFont="1" applyFill="1" applyBorder="1">
      <alignment/>
      <protection/>
    </xf>
    <xf numFmtId="0" fontId="2" fillId="37" borderId="16" xfId="58" applyFont="1" applyFill="1" applyBorder="1" applyAlignment="1">
      <alignment horizontal="center"/>
      <protection/>
    </xf>
    <xf numFmtId="0" fontId="12" fillId="33" borderId="0" xfId="0" applyFont="1" applyFill="1" applyAlignment="1">
      <alignment horizontal="left" vertical="center"/>
    </xf>
    <xf numFmtId="3" fontId="2" fillId="38" borderId="13" xfId="0" applyNumberFormat="1" applyFont="1" applyFill="1" applyBorder="1" applyAlignment="1">
      <alignment/>
    </xf>
    <xf numFmtId="179" fontId="2" fillId="38" borderId="13" xfId="0" applyNumberFormat="1" applyFont="1" applyFill="1" applyBorder="1" applyAlignment="1">
      <alignment/>
    </xf>
    <xf numFmtId="179" fontId="2" fillId="38" borderId="15" xfId="0" applyNumberFormat="1" applyFont="1" applyFill="1" applyBorder="1" applyAlignment="1">
      <alignment/>
    </xf>
    <xf numFmtId="179" fontId="2" fillId="38" borderId="12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3" fontId="2" fillId="3" borderId="20" xfId="58" applyNumberFormat="1" applyFont="1" applyFill="1" applyBorder="1">
      <alignment/>
      <protection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3" fontId="2" fillId="39" borderId="25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2" fillId="39" borderId="26" xfId="0" applyNumberFormat="1" applyFont="1" applyFill="1" applyBorder="1" applyAlignment="1">
      <alignment/>
    </xf>
    <xf numFmtId="3" fontId="2" fillId="39" borderId="13" xfId="0" applyNumberFormat="1" applyFont="1" applyFill="1" applyBorder="1" applyAlignment="1">
      <alignment/>
    </xf>
    <xf numFmtId="3" fontId="2" fillId="39" borderId="13" xfId="0" applyNumberFormat="1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0" fontId="2" fillId="39" borderId="13" xfId="0" applyNumberFormat="1" applyFont="1" applyFill="1" applyBorder="1" applyAlignment="1">
      <alignment/>
    </xf>
    <xf numFmtId="180" fontId="2" fillId="39" borderId="13" xfId="0" applyNumberFormat="1" applyFont="1" applyFill="1" applyBorder="1" applyAlignment="1">
      <alignment/>
    </xf>
    <xf numFmtId="180" fontId="2" fillId="39" borderId="22" xfId="0" applyNumberFormat="1" applyFont="1" applyFill="1" applyBorder="1" applyAlignment="1">
      <alignment/>
    </xf>
    <xf numFmtId="0" fontId="2" fillId="36" borderId="16" xfId="58" applyFont="1" applyFill="1" applyBorder="1" applyAlignment="1">
      <alignment horizontal="center"/>
      <protection/>
    </xf>
    <xf numFmtId="178" fontId="4" fillId="33" borderId="27" xfId="63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31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3" fontId="2" fillId="40" borderId="13" xfId="0" applyNumberFormat="1" applyFont="1" applyFill="1" applyBorder="1" applyAlignment="1">
      <alignment/>
    </xf>
    <xf numFmtId="3" fontId="2" fillId="40" borderId="15" xfId="0" applyNumberFormat="1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3" fontId="2" fillId="40" borderId="12" xfId="58" applyNumberFormat="1" applyFont="1" applyFill="1" applyBorder="1">
      <alignment/>
      <protection/>
    </xf>
    <xf numFmtId="3" fontId="2" fillId="40" borderId="12" xfId="59" applyNumberFormat="1" applyFont="1" applyFill="1" applyBorder="1">
      <alignment/>
      <protection/>
    </xf>
    <xf numFmtId="3" fontId="2" fillId="40" borderId="13" xfId="0" applyNumberFormat="1" applyFont="1" applyFill="1" applyBorder="1" applyAlignment="1" applyProtection="1">
      <alignment/>
      <protection locked="0"/>
    </xf>
    <xf numFmtId="3" fontId="2" fillId="40" borderId="15" xfId="0" applyNumberFormat="1" applyFont="1" applyFill="1" applyBorder="1" applyAlignment="1" applyProtection="1">
      <alignment/>
      <protection locked="0"/>
    </xf>
    <xf numFmtId="3" fontId="2" fillId="40" borderId="12" xfId="0" applyNumberFormat="1" applyFont="1" applyFill="1" applyBorder="1" applyAlignment="1" applyProtection="1">
      <alignment/>
      <protection locked="0"/>
    </xf>
    <xf numFmtId="3" fontId="2" fillId="40" borderId="16" xfId="0" applyNumberFormat="1" applyFont="1" applyFill="1" applyBorder="1" applyAlignment="1">
      <alignment/>
    </xf>
    <xf numFmtId="3" fontId="2" fillId="40" borderId="18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3" fontId="2" fillId="40" borderId="33" xfId="0" applyNumberFormat="1" applyFont="1" applyFill="1" applyBorder="1" applyAlignment="1">
      <alignment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49" fontId="2" fillId="34" borderId="31" xfId="58" applyNumberFormat="1" applyFont="1" applyFill="1" applyBorder="1" applyAlignment="1">
      <alignment horizontal="center"/>
      <protection/>
    </xf>
    <xf numFmtId="0" fontId="2" fillId="34" borderId="32" xfId="58" applyFont="1" applyFill="1" applyBorder="1" applyAlignment="1">
      <alignment horizontal="center"/>
      <protection/>
    </xf>
    <xf numFmtId="178" fontId="4" fillId="33" borderId="32" xfId="63" applyNumberFormat="1" applyFont="1" applyFill="1" applyBorder="1" applyAlignment="1">
      <alignment horizontal="center"/>
    </xf>
    <xf numFmtId="0" fontId="1" fillId="41" borderId="36" xfId="58" applyFont="1" applyFill="1" applyBorder="1" applyAlignment="1">
      <alignment horizontal="center" vertical="center"/>
      <protection/>
    </xf>
    <xf numFmtId="0" fontId="10" fillId="41" borderId="30" xfId="58" applyFill="1" applyBorder="1" applyAlignment="1">
      <alignment horizontal="center" vertical="center"/>
      <protection/>
    </xf>
    <xf numFmtId="0" fontId="10" fillId="41" borderId="37" xfId="58" applyFill="1" applyBorder="1" applyAlignment="1">
      <alignment horizontal="center" vertical="center"/>
      <protection/>
    </xf>
    <xf numFmtId="0" fontId="10" fillId="41" borderId="38" xfId="58" applyFill="1" applyBorder="1" applyAlignment="1">
      <alignment horizontal="center" vertical="center"/>
      <protection/>
    </xf>
    <xf numFmtId="0" fontId="2" fillId="42" borderId="39" xfId="58" applyFont="1" applyFill="1" applyBorder="1" applyAlignment="1">
      <alignment horizontal="center" vertical="center" wrapText="1"/>
      <protection/>
    </xf>
    <xf numFmtId="0" fontId="10" fillId="0" borderId="40" xfId="58" applyBorder="1" applyAlignment="1">
      <alignment horizontal="center" vertical="center" wrapText="1"/>
      <protection/>
    </xf>
    <xf numFmtId="0" fontId="10" fillId="0" borderId="41" xfId="58" applyBorder="1" applyAlignment="1">
      <alignment horizontal="center" vertical="center" wrapText="1"/>
      <protection/>
    </xf>
    <xf numFmtId="0" fontId="1" fillId="35" borderId="12" xfId="58" applyFont="1" applyFill="1" applyBorder="1" applyAlignment="1">
      <alignment horizontal="center" vertical="center"/>
      <protection/>
    </xf>
    <xf numFmtId="0" fontId="3" fillId="35" borderId="15" xfId="58" applyFont="1" applyFill="1" applyBorder="1" applyAlignment="1">
      <alignment horizontal="center" vertical="center"/>
      <protection/>
    </xf>
    <xf numFmtId="0" fontId="3" fillId="35" borderId="42" xfId="58" applyFont="1" applyFill="1" applyBorder="1" applyAlignment="1">
      <alignment horizontal="center" vertical="center"/>
      <protection/>
    </xf>
    <xf numFmtId="0" fontId="2" fillId="34" borderId="43" xfId="58" applyFont="1" applyFill="1" applyBorder="1" applyAlignment="1">
      <alignment horizontal="center"/>
      <protection/>
    </xf>
    <xf numFmtId="0" fontId="10" fillId="0" borderId="15" xfId="58" applyBorder="1" applyAlignment="1">
      <alignment/>
      <protection/>
    </xf>
    <xf numFmtId="0" fontId="10" fillId="0" borderId="14" xfId="58" applyBorder="1" applyAlignment="1">
      <alignment/>
      <protection/>
    </xf>
    <xf numFmtId="49" fontId="5" fillId="34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/>
    </xf>
    <xf numFmtId="0" fontId="2" fillId="4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5" fillId="34" borderId="48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2" fillId="42" borderId="40" xfId="0" applyFont="1" applyFill="1" applyBorder="1" applyAlignment="1">
      <alignment horizontal="center" vertical="center" wrapText="1"/>
    </xf>
    <xf numFmtId="0" fontId="2" fillId="42" borderId="46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A" xfId="39"/>
    <cellStyle name="Date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Fixed" xfId="48"/>
    <cellStyle name="FIXO" xfId="49"/>
    <cellStyle name="Heading 1" xfId="50"/>
    <cellStyle name="Heading 2" xfId="51"/>
    <cellStyle name="Hyperlink" xfId="52"/>
    <cellStyle name="Followed Hyperlink" xfId="53"/>
    <cellStyle name="Incorreto" xfId="54"/>
    <cellStyle name="Currency" xfId="55"/>
    <cellStyle name="Currency [0]" xfId="56"/>
    <cellStyle name="Neutra" xfId="57"/>
    <cellStyle name="Normal_Plan1" xfId="58"/>
    <cellStyle name="Normal_SAFRAS" xfId="59"/>
    <cellStyle name="Nota" xfId="60"/>
    <cellStyle name="PERCENTUAL" xfId="61"/>
    <cellStyle name="PONTO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ITULO1" xfId="74"/>
    <cellStyle name="TITULO2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74"/>
  <sheetViews>
    <sheetView tabSelected="1" zoomScale="80" zoomScaleNormal="80" zoomScalePageLayoutView="0" workbookViewId="0" topLeftCell="A1">
      <pane xSplit="4" ySplit="5" topLeftCell="W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E13" sqref="AE13"/>
    </sheetView>
  </sheetViews>
  <sheetFormatPr defaultColWidth="9.00390625" defaultRowHeight="12.75"/>
  <cols>
    <col min="1" max="1" width="4.625" style="0" customWidth="1"/>
    <col min="2" max="2" width="17.625" style="0" customWidth="1"/>
    <col min="3" max="3" width="18.875" style="0" customWidth="1"/>
    <col min="4" max="4" width="14.375" style="0" customWidth="1"/>
    <col min="5" max="5" width="12.625" style="0" customWidth="1"/>
    <col min="6" max="28" width="11.625" style="0" customWidth="1"/>
  </cols>
  <sheetData>
    <row r="1" ht="13.5" thickBot="1"/>
    <row r="2" spans="2:28" ht="30" customHeight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2:28" ht="24" customHeight="1">
      <c r="B3" s="84" t="s">
        <v>1</v>
      </c>
      <c r="C3" s="85"/>
      <c r="D3" s="86"/>
      <c r="E3" s="2" t="s">
        <v>2</v>
      </c>
      <c r="F3" s="2" t="s">
        <v>3</v>
      </c>
      <c r="G3" s="2" t="s">
        <v>4</v>
      </c>
      <c r="H3" s="2" t="s">
        <v>5</v>
      </c>
      <c r="I3" s="3" t="s">
        <v>6</v>
      </c>
      <c r="J3" s="3" t="s">
        <v>7</v>
      </c>
      <c r="K3" s="3" t="s">
        <v>8</v>
      </c>
      <c r="L3" s="4" t="s">
        <v>9</v>
      </c>
      <c r="M3" s="4" t="s">
        <v>10</v>
      </c>
      <c r="N3" s="5" t="s">
        <v>11</v>
      </c>
      <c r="O3" s="5" t="s">
        <v>12</v>
      </c>
      <c r="P3" s="6" t="s">
        <v>13</v>
      </c>
      <c r="Q3" s="7" t="s">
        <v>14</v>
      </c>
      <c r="R3" s="7" t="s">
        <v>42</v>
      </c>
      <c r="S3" s="8" t="s">
        <v>43</v>
      </c>
      <c r="T3" s="8" t="s">
        <v>45</v>
      </c>
      <c r="U3" s="8" t="s">
        <v>50</v>
      </c>
      <c r="V3" s="8" t="s">
        <v>51</v>
      </c>
      <c r="W3" s="8" t="s">
        <v>52</v>
      </c>
      <c r="X3" s="8" t="s">
        <v>53</v>
      </c>
      <c r="Y3" s="8" t="s">
        <v>56</v>
      </c>
      <c r="Z3" s="8" t="s">
        <v>57</v>
      </c>
      <c r="AA3" s="8" t="s">
        <v>66</v>
      </c>
      <c r="AB3" s="87" t="s">
        <v>64</v>
      </c>
    </row>
    <row r="4" spans="2:28" ht="24" customHeight="1">
      <c r="B4" s="84" t="s">
        <v>15</v>
      </c>
      <c r="C4" s="85"/>
      <c r="D4" s="86"/>
      <c r="E4" s="2">
        <v>1990</v>
      </c>
      <c r="F4" s="2">
        <v>1991</v>
      </c>
      <c r="G4" s="2">
        <v>1992</v>
      </c>
      <c r="H4" s="2">
        <v>1993</v>
      </c>
      <c r="I4" s="2">
        <v>1994</v>
      </c>
      <c r="J4" s="2">
        <v>1995</v>
      </c>
      <c r="K4" s="2">
        <v>1996</v>
      </c>
      <c r="L4" s="9">
        <v>1997</v>
      </c>
      <c r="M4" s="9">
        <v>1998</v>
      </c>
      <c r="N4" s="10">
        <v>1999</v>
      </c>
      <c r="O4" s="10">
        <v>2000</v>
      </c>
      <c r="P4" s="11">
        <v>2001</v>
      </c>
      <c r="Q4" s="4">
        <v>2002</v>
      </c>
      <c r="R4" s="4">
        <v>2003</v>
      </c>
      <c r="S4" s="12">
        <v>2004</v>
      </c>
      <c r="T4" s="12">
        <v>2005</v>
      </c>
      <c r="U4" s="12">
        <v>2006</v>
      </c>
      <c r="V4" s="12">
        <v>2007</v>
      </c>
      <c r="W4" s="12">
        <v>2008</v>
      </c>
      <c r="X4" s="12">
        <v>2009</v>
      </c>
      <c r="Y4" s="12">
        <v>2010</v>
      </c>
      <c r="Z4" s="12">
        <v>2011</v>
      </c>
      <c r="AA4" s="12" t="s">
        <v>48</v>
      </c>
      <c r="AB4" s="88"/>
    </row>
    <row r="5" spans="2:28" ht="30" customHeight="1">
      <c r="B5" s="13" t="s">
        <v>16</v>
      </c>
      <c r="C5" s="14" t="s">
        <v>17</v>
      </c>
      <c r="D5" s="14" t="s">
        <v>18</v>
      </c>
      <c r="E5" s="81" t="s">
        <v>44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</row>
    <row r="6" spans="2:28" ht="18" customHeight="1">
      <c r="B6" s="78" t="s">
        <v>55</v>
      </c>
      <c r="C6" s="15" t="s">
        <v>19</v>
      </c>
      <c r="D6" s="16" t="s">
        <v>20</v>
      </c>
      <c r="E6" s="24">
        <f aca="true" t="shared" si="0" ref="E6:P6">E9+E12+E24+E33+E36+E39+E42+E45+E48+E51+E54+E57</f>
        <v>38703.69</v>
      </c>
      <c r="F6" s="24">
        <f t="shared" si="0"/>
        <v>37668.22</v>
      </c>
      <c r="G6" s="24">
        <f t="shared" si="0"/>
        <v>37270.998</v>
      </c>
      <c r="H6" s="24">
        <f t="shared" si="0"/>
        <v>34787.989</v>
      </c>
      <c r="I6" s="24">
        <f t="shared" si="0"/>
        <v>38403.398</v>
      </c>
      <c r="J6" s="24">
        <f t="shared" si="0"/>
        <v>38277.3</v>
      </c>
      <c r="K6" s="24">
        <f t="shared" si="0"/>
        <v>37015.877</v>
      </c>
      <c r="L6" s="24">
        <f t="shared" si="0"/>
        <v>36267.847</v>
      </c>
      <c r="M6" s="24">
        <f t="shared" si="0"/>
        <v>34826.986</v>
      </c>
      <c r="N6" s="24">
        <f t="shared" si="0"/>
        <v>36990.49300000001</v>
      </c>
      <c r="O6" s="24">
        <f t="shared" si="0"/>
        <v>37855.414000000004</v>
      </c>
      <c r="P6" s="24">
        <f t="shared" si="0"/>
        <v>37688.48299999999</v>
      </c>
      <c r="Q6" s="24">
        <v>40219.4</v>
      </c>
      <c r="R6" s="24">
        <v>43946.8</v>
      </c>
      <c r="S6" s="24">
        <v>47330.8</v>
      </c>
      <c r="T6" s="24">
        <v>49068.2</v>
      </c>
      <c r="U6" s="24">
        <v>47867.6</v>
      </c>
      <c r="V6" s="24">
        <v>46212.6</v>
      </c>
      <c r="W6" s="24">
        <v>47411.2</v>
      </c>
      <c r="X6" s="24">
        <v>47674.4</v>
      </c>
      <c r="Y6" s="24">
        <v>47415.7</v>
      </c>
      <c r="Z6" s="25">
        <v>49888</v>
      </c>
      <c r="AA6" s="24">
        <v>52291</v>
      </c>
      <c r="AB6" s="1">
        <f>AA6/Z6-1</f>
        <v>0.04816789608723537</v>
      </c>
    </row>
    <row r="7" spans="2:28" ht="18" customHeight="1">
      <c r="B7" s="79"/>
      <c r="C7" s="15" t="s">
        <v>21</v>
      </c>
      <c r="D7" s="16" t="s">
        <v>22</v>
      </c>
      <c r="E7" s="20">
        <f aca="true" t="shared" si="1" ref="E7:P7">E10+E13+E25+E34+E37+E40+E43+E46+E49+E52+E55+E58</f>
        <v>58080.325</v>
      </c>
      <c r="F7" s="20">
        <f t="shared" si="1"/>
        <v>57781.348000000005</v>
      </c>
      <c r="G7" s="20">
        <f t="shared" si="1"/>
        <v>67988.572</v>
      </c>
      <c r="H7" s="20">
        <f t="shared" si="1"/>
        <v>68660.74399999999</v>
      </c>
      <c r="I7" s="20">
        <f t="shared" si="1"/>
        <v>76519.53</v>
      </c>
      <c r="J7" s="20">
        <f t="shared" si="1"/>
        <v>81493.329</v>
      </c>
      <c r="K7" s="20">
        <f t="shared" si="1"/>
        <v>73323.78300000001</v>
      </c>
      <c r="L7" s="20">
        <f t="shared" si="1"/>
        <v>78342.155</v>
      </c>
      <c r="M7" s="20">
        <f t="shared" si="1"/>
        <v>76518.654</v>
      </c>
      <c r="N7" s="20">
        <f t="shared" si="1"/>
        <v>82761.121</v>
      </c>
      <c r="O7" s="20">
        <f t="shared" si="1"/>
        <v>83234.087</v>
      </c>
      <c r="P7" s="20">
        <f t="shared" si="1"/>
        <v>100193.62400000001</v>
      </c>
      <c r="Q7" s="20">
        <v>96760.6</v>
      </c>
      <c r="R7" s="20">
        <v>123168</v>
      </c>
      <c r="S7" s="20">
        <v>119114.2</v>
      </c>
      <c r="T7" s="20">
        <v>113898.1</v>
      </c>
      <c r="U7" s="20">
        <v>122530.8</v>
      </c>
      <c r="V7" s="20">
        <v>131750.6</v>
      </c>
      <c r="W7" s="20">
        <v>144137.3</v>
      </c>
      <c r="X7" s="20">
        <v>135134.5</v>
      </c>
      <c r="Y7" s="20">
        <v>149254.9</v>
      </c>
      <c r="Z7" s="17">
        <v>162837.5</v>
      </c>
      <c r="AA7" s="20">
        <v>159204.9</v>
      </c>
      <c r="AB7" s="1">
        <f aca="true" t="shared" si="2" ref="AB7:AB59">AA7/Z7-1</f>
        <v>-0.022308129269977828</v>
      </c>
    </row>
    <row r="8" spans="2:28" ht="18" customHeight="1">
      <c r="B8" s="80"/>
      <c r="C8" s="15" t="s">
        <v>23</v>
      </c>
      <c r="D8" s="16" t="s">
        <v>24</v>
      </c>
      <c r="E8" s="21">
        <f>E7/E6</f>
        <v>1.5006405074038158</v>
      </c>
      <c r="F8" s="21">
        <f aca="true" t="shared" si="3" ref="F8:AA8">F7/F6</f>
        <v>1.5339548298273717</v>
      </c>
      <c r="G8" s="21">
        <f t="shared" si="3"/>
        <v>1.8241682715338077</v>
      </c>
      <c r="H8" s="21">
        <f t="shared" si="3"/>
        <v>1.9736910920605382</v>
      </c>
      <c r="I8" s="21">
        <f t="shared" si="3"/>
        <v>1.9925197765051936</v>
      </c>
      <c r="J8" s="21">
        <f t="shared" si="3"/>
        <v>2.1290250096009906</v>
      </c>
      <c r="K8" s="21">
        <f t="shared" si="3"/>
        <v>1.9808738558321881</v>
      </c>
      <c r="L8" s="21">
        <f t="shared" si="3"/>
        <v>2.1600994125733464</v>
      </c>
      <c r="M8" s="21">
        <f t="shared" si="3"/>
        <v>2.197108127588187</v>
      </c>
      <c r="N8" s="21">
        <f t="shared" si="3"/>
        <v>2.2373619351328995</v>
      </c>
      <c r="O8" s="21">
        <f t="shared" si="3"/>
        <v>2.198736672117758</v>
      </c>
      <c r="P8" s="22">
        <f t="shared" si="3"/>
        <v>2.6584679462954246</v>
      </c>
      <c r="Q8" s="23">
        <f t="shared" si="3"/>
        <v>2.405819082333401</v>
      </c>
      <c r="R8" s="21">
        <f t="shared" si="3"/>
        <v>2.8026613996923553</v>
      </c>
      <c r="S8" s="21">
        <f t="shared" si="3"/>
        <v>2.5166318760722404</v>
      </c>
      <c r="T8" s="21">
        <f t="shared" si="3"/>
        <v>2.3212202607798944</v>
      </c>
      <c r="U8" s="21">
        <f t="shared" si="3"/>
        <v>2.559785742339286</v>
      </c>
      <c r="V8" s="21">
        <f t="shared" si="3"/>
        <v>2.8509670522757866</v>
      </c>
      <c r="W8" s="21">
        <f t="shared" si="3"/>
        <v>3.040152959638229</v>
      </c>
      <c r="X8" s="21">
        <f t="shared" si="3"/>
        <v>2.8345296427432753</v>
      </c>
      <c r="Y8" s="21">
        <f t="shared" si="3"/>
        <v>3.1477949286839593</v>
      </c>
      <c r="Z8" s="21">
        <f t="shared" si="3"/>
        <v>3.2640614977549713</v>
      </c>
      <c r="AA8" s="21">
        <f t="shared" si="3"/>
        <v>3.04459467212331</v>
      </c>
      <c r="AB8" s="1">
        <f t="shared" si="2"/>
        <v>-0.06723734396015857</v>
      </c>
    </row>
    <row r="9" spans="2:28" ht="18" customHeight="1">
      <c r="B9" s="78" t="s">
        <v>25</v>
      </c>
      <c r="C9" s="15" t="s">
        <v>19</v>
      </c>
      <c r="D9" s="16" t="s">
        <v>20</v>
      </c>
      <c r="E9" s="57">
        <v>1963.8</v>
      </c>
      <c r="F9" s="57">
        <v>1938.8</v>
      </c>
      <c r="G9" s="57">
        <v>1971.8</v>
      </c>
      <c r="H9" s="57">
        <v>1277.1</v>
      </c>
      <c r="I9" s="57">
        <v>1237.8</v>
      </c>
      <c r="J9" s="57">
        <v>1228.5</v>
      </c>
      <c r="K9" s="57">
        <v>952.5</v>
      </c>
      <c r="L9" s="57">
        <v>657</v>
      </c>
      <c r="M9" s="57">
        <v>880</v>
      </c>
      <c r="N9" s="57">
        <v>693.9</v>
      </c>
      <c r="O9" s="57">
        <v>823.8</v>
      </c>
      <c r="P9" s="58">
        <v>868.4</v>
      </c>
      <c r="Q9" s="59">
        <v>747.7</v>
      </c>
      <c r="R9" s="57">
        <v>735.1</v>
      </c>
      <c r="S9" s="57">
        <v>1100</v>
      </c>
      <c r="T9" s="57">
        <v>1179.4</v>
      </c>
      <c r="U9" s="57">
        <v>856.2</v>
      </c>
      <c r="V9" s="57">
        <v>1096.8</v>
      </c>
      <c r="W9" s="59">
        <v>1077.4</v>
      </c>
      <c r="X9" s="60">
        <v>843.2</v>
      </c>
      <c r="Y9" s="60">
        <v>835.7</v>
      </c>
      <c r="Z9" s="60">
        <v>1400.3</v>
      </c>
      <c r="AA9" s="60">
        <v>1398.1</v>
      </c>
      <c r="AB9" s="1">
        <f t="shared" si="2"/>
        <v>-0.0015710919088767206</v>
      </c>
    </row>
    <row r="10" spans="2:28" ht="18" customHeight="1">
      <c r="B10" s="79"/>
      <c r="C10" s="15" t="s">
        <v>21</v>
      </c>
      <c r="D10" s="16" t="s">
        <v>22</v>
      </c>
      <c r="E10" s="57">
        <v>1255</v>
      </c>
      <c r="F10" s="57">
        <v>1352</v>
      </c>
      <c r="G10" s="57">
        <v>1253</v>
      </c>
      <c r="H10" s="57">
        <v>1127</v>
      </c>
      <c r="I10" s="57">
        <v>1350</v>
      </c>
      <c r="J10" s="57">
        <v>1441</v>
      </c>
      <c r="K10" s="57">
        <v>761.7</v>
      </c>
      <c r="L10" s="57">
        <v>568</v>
      </c>
      <c r="M10" s="57">
        <v>763</v>
      </c>
      <c r="N10" s="57">
        <v>924</v>
      </c>
      <c r="O10" s="57">
        <v>1187.4</v>
      </c>
      <c r="P10" s="58">
        <v>1521.9</v>
      </c>
      <c r="Q10" s="59">
        <v>1244.9</v>
      </c>
      <c r="R10" s="57">
        <v>1364.8</v>
      </c>
      <c r="S10" s="57">
        <v>2099.2</v>
      </c>
      <c r="T10" s="57">
        <v>2128.9</v>
      </c>
      <c r="U10" s="57">
        <v>1685.7</v>
      </c>
      <c r="V10" s="57">
        <v>2383.6</v>
      </c>
      <c r="W10" s="59">
        <v>2504.7</v>
      </c>
      <c r="X10" s="60">
        <v>1890.6</v>
      </c>
      <c r="Y10" s="60">
        <v>1843.1</v>
      </c>
      <c r="Z10" s="60">
        <v>3228.6</v>
      </c>
      <c r="AA10" s="60">
        <v>3301.2</v>
      </c>
      <c r="AB10" s="1">
        <f t="shared" si="2"/>
        <v>0.022486526667905515</v>
      </c>
    </row>
    <row r="11" spans="2:28" ht="18" customHeight="1">
      <c r="B11" s="80"/>
      <c r="C11" s="15" t="s">
        <v>23</v>
      </c>
      <c r="D11" s="16" t="s">
        <v>24</v>
      </c>
      <c r="E11" s="57">
        <f aca="true" t="shared" si="4" ref="E11:AA11">E10/E9*1000</f>
        <v>639.0671147774723</v>
      </c>
      <c r="F11" s="57">
        <f t="shared" si="4"/>
        <v>697.3385599339797</v>
      </c>
      <c r="G11" s="57">
        <f t="shared" si="4"/>
        <v>635.4599857997769</v>
      </c>
      <c r="H11" s="57">
        <f t="shared" si="4"/>
        <v>882.4680917704175</v>
      </c>
      <c r="I11" s="57">
        <f t="shared" si="4"/>
        <v>1090.6446921958313</v>
      </c>
      <c r="J11" s="57">
        <f t="shared" si="4"/>
        <v>1172.9751729751729</v>
      </c>
      <c r="K11" s="57">
        <f t="shared" si="4"/>
        <v>799.6850393700788</v>
      </c>
      <c r="L11" s="57">
        <f t="shared" si="4"/>
        <v>864.5357686453576</v>
      </c>
      <c r="M11" s="57">
        <f t="shared" si="4"/>
        <v>867.0454545454546</v>
      </c>
      <c r="N11" s="57">
        <f t="shared" si="4"/>
        <v>1331.6039775183744</v>
      </c>
      <c r="O11" s="57">
        <f t="shared" si="4"/>
        <v>1441.3692643845595</v>
      </c>
      <c r="P11" s="59">
        <f t="shared" si="4"/>
        <v>1752.533394748964</v>
      </c>
      <c r="Q11" s="59">
        <f t="shared" si="4"/>
        <v>1664.972582586599</v>
      </c>
      <c r="R11" s="57">
        <f t="shared" si="4"/>
        <v>1856.6181471908583</v>
      </c>
      <c r="S11" s="57">
        <f t="shared" si="4"/>
        <v>1908.3636363636363</v>
      </c>
      <c r="T11" s="57">
        <f t="shared" si="4"/>
        <v>1805.0703747668306</v>
      </c>
      <c r="U11" s="57">
        <f t="shared" si="4"/>
        <v>1968.8156972669938</v>
      </c>
      <c r="V11" s="57">
        <f t="shared" si="4"/>
        <v>2173.231218088986</v>
      </c>
      <c r="W11" s="57">
        <f t="shared" si="4"/>
        <v>2324.76331910154</v>
      </c>
      <c r="X11" s="57">
        <f t="shared" si="4"/>
        <v>2242.172675521821</v>
      </c>
      <c r="Y11" s="57">
        <f t="shared" si="4"/>
        <v>2205.4565035299743</v>
      </c>
      <c r="Z11" s="57">
        <f t="shared" si="4"/>
        <v>2305.6487895450973</v>
      </c>
      <c r="AA11" s="57">
        <f t="shared" si="4"/>
        <v>2361.2044918103143</v>
      </c>
      <c r="AB11" s="1">
        <f t="shared" si="2"/>
        <v>0.02409547478225349</v>
      </c>
    </row>
    <row r="12" spans="2:28" ht="18" customHeight="1">
      <c r="B12" s="78" t="s">
        <v>26</v>
      </c>
      <c r="C12" s="15" t="s">
        <v>19</v>
      </c>
      <c r="D12" s="16" t="s">
        <v>20</v>
      </c>
      <c r="E12" s="57">
        <v>4179</v>
      </c>
      <c r="F12" s="57">
        <v>4232</v>
      </c>
      <c r="G12" s="57">
        <v>4232</v>
      </c>
      <c r="H12" s="57">
        <v>4385</v>
      </c>
      <c r="I12" s="57">
        <v>4300</v>
      </c>
      <c r="J12" s="57">
        <v>4264</v>
      </c>
      <c r="K12" s="57">
        <v>3862.8</v>
      </c>
      <c r="L12" s="57">
        <v>3494</v>
      </c>
      <c r="M12" s="57">
        <v>3249</v>
      </c>
      <c r="N12" s="57">
        <v>3845.2</v>
      </c>
      <c r="O12" s="57">
        <v>3677.6</v>
      </c>
      <c r="P12" s="58">
        <v>3250.3</v>
      </c>
      <c r="Q12" s="59">
        <v>3219.6</v>
      </c>
      <c r="R12" s="57">
        <v>3186.1</v>
      </c>
      <c r="S12" s="57">
        <v>3654.4</v>
      </c>
      <c r="T12" s="57">
        <v>3916.3</v>
      </c>
      <c r="U12" s="57">
        <v>3017.8</v>
      </c>
      <c r="V12" s="57">
        <v>2967.4</v>
      </c>
      <c r="W12" s="59">
        <v>2875</v>
      </c>
      <c r="X12" s="61">
        <v>2909</v>
      </c>
      <c r="Y12" s="61">
        <v>2764.8</v>
      </c>
      <c r="Z12" s="61">
        <v>2820.3</v>
      </c>
      <c r="AA12" s="61">
        <v>2490.3</v>
      </c>
      <c r="AB12" s="1">
        <f t="shared" si="2"/>
        <v>-0.1170088288479949</v>
      </c>
    </row>
    <row r="13" spans="2:28" ht="18" customHeight="1">
      <c r="B13" s="79"/>
      <c r="C13" s="15" t="s">
        <v>21</v>
      </c>
      <c r="D13" s="16" t="s">
        <v>22</v>
      </c>
      <c r="E13" s="57">
        <v>7968</v>
      </c>
      <c r="F13" s="57">
        <v>9999</v>
      </c>
      <c r="G13" s="57">
        <v>10103</v>
      </c>
      <c r="H13" s="57">
        <v>9903</v>
      </c>
      <c r="I13" s="57">
        <v>10500</v>
      </c>
      <c r="J13" s="57">
        <v>11240</v>
      </c>
      <c r="K13" s="57">
        <v>10037.4</v>
      </c>
      <c r="L13" s="57">
        <v>9524</v>
      </c>
      <c r="M13" s="57">
        <v>8463</v>
      </c>
      <c r="N13" s="57">
        <v>11582.2</v>
      </c>
      <c r="O13" s="57">
        <v>11423.1</v>
      </c>
      <c r="P13" s="58">
        <v>10386</v>
      </c>
      <c r="Q13" s="59">
        <v>10626.1</v>
      </c>
      <c r="R13" s="57">
        <v>10367.1</v>
      </c>
      <c r="S13" s="57">
        <v>12829.4</v>
      </c>
      <c r="T13" s="57">
        <v>13227.5</v>
      </c>
      <c r="U13" s="57">
        <v>11721.7</v>
      </c>
      <c r="V13" s="57">
        <v>11315.9</v>
      </c>
      <c r="W13" s="59">
        <v>12074</v>
      </c>
      <c r="X13" s="61">
        <v>12602.5</v>
      </c>
      <c r="Y13" s="61">
        <v>11660.9</v>
      </c>
      <c r="Z13" s="61">
        <v>13613.1</v>
      </c>
      <c r="AA13" s="61">
        <v>11666.2</v>
      </c>
      <c r="AB13" s="1">
        <f t="shared" si="2"/>
        <v>-0.14301665307681566</v>
      </c>
    </row>
    <row r="14" spans="2:28" ht="18" customHeight="1">
      <c r="B14" s="80"/>
      <c r="C14" s="15" t="s">
        <v>23</v>
      </c>
      <c r="D14" s="16" t="s">
        <v>24</v>
      </c>
      <c r="E14" s="57">
        <f aca="true" t="shared" si="5" ref="E14:AA14">E13/E12*1000</f>
        <v>1906.6762383345297</v>
      </c>
      <c r="F14" s="57">
        <f t="shared" si="5"/>
        <v>2362.7126654064273</v>
      </c>
      <c r="G14" s="57">
        <f t="shared" si="5"/>
        <v>2387.2873345935727</v>
      </c>
      <c r="H14" s="57">
        <f t="shared" si="5"/>
        <v>2258.380843785633</v>
      </c>
      <c r="I14" s="57">
        <f t="shared" si="5"/>
        <v>2441.860465116279</v>
      </c>
      <c r="J14" s="57">
        <f t="shared" si="5"/>
        <v>2636.0225140712946</v>
      </c>
      <c r="K14" s="57">
        <f t="shared" si="5"/>
        <v>2598.47778813296</v>
      </c>
      <c r="L14" s="57">
        <f t="shared" si="5"/>
        <v>2725.815684029765</v>
      </c>
      <c r="M14" s="57">
        <f t="shared" si="5"/>
        <v>2604.801477377655</v>
      </c>
      <c r="N14" s="57">
        <f t="shared" si="5"/>
        <v>3012.119005513368</v>
      </c>
      <c r="O14" s="57">
        <f t="shared" si="5"/>
        <v>3106.128997172069</v>
      </c>
      <c r="P14" s="57">
        <f t="shared" si="5"/>
        <v>3195.397347937113</v>
      </c>
      <c r="Q14" s="57">
        <f t="shared" si="5"/>
        <v>3300.4410485774633</v>
      </c>
      <c r="R14" s="57">
        <f t="shared" si="5"/>
        <v>3253.8526725463735</v>
      </c>
      <c r="S14" s="57">
        <f t="shared" si="5"/>
        <v>3510.6720665499124</v>
      </c>
      <c r="T14" s="57">
        <f t="shared" si="5"/>
        <v>3377.5502387457545</v>
      </c>
      <c r="U14" s="57">
        <f t="shared" si="5"/>
        <v>3884.187156206508</v>
      </c>
      <c r="V14" s="57">
        <f t="shared" si="5"/>
        <v>3813.405675001685</v>
      </c>
      <c r="W14" s="57">
        <f t="shared" si="5"/>
        <v>4199.652173913043</v>
      </c>
      <c r="X14" s="57">
        <f t="shared" si="5"/>
        <v>4332.244757648677</v>
      </c>
      <c r="Y14" s="57">
        <f t="shared" si="5"/>
        <v>4217.628761574074</v>
      </c>
      <c r="Z14" s="57">
        <f t="shared" si="5"/>
        <v>4826.8269333049675</v>
      </c>
      <c r="AA14" s="57">
        <f t="shared" si="5"/>
        <v>4684.656467092318</v>
      </c>
      <c r="AB14" s="1">
        <f t="shared" si="2"/>
        <v>-0.029454229077839345</v>
      </c>
    </row>
    <row r="15" spans="2:28" ht="18" customHeight="1">
      <c r="B15" s="78" t="s">
        <v>27</v>
      </c>
      <c r="C15" s="15" t="s">
        <v>19</v>
      </c>
      <c r="D15" s="16" t="s">
        <v>20</v>
      </c>
      <c r="E15" s="57">
        <v>1704</v>
      </c>
      <c r="F15" s="57">
        <v>1880</v>
      </c>
      <c r="G15" s="57">
        <v>1949</v>
      </c>
      <c r="H15" s="57">
        <v>1884.3</v>
      </c>
      <c r="I15" s="57">
        <v>1821.3</v>
      </c>
      <c r="J15" s="57">
        <v>1668.7</v>
      </c>
      <c r="K15" s="57">
        <v>1685</v>
      </c>
      <c r="L15" s="57">
        <v>1570</v>
      </c>
      <c r="M15" s="57">
        <v>1462</v>
      </c>
      <c r="N15" s="57">
        <v>1658</v>
      </c>
      <c r="O15" s="57">
        <v>1612.5</v>
      </c>
      <c r="P15" s="58">
        <v>1285.1</v>
      </c>
      <c r="Q15" s="59">
        <v>1417.3</v>
      </c>
      <c r="R15" s="57">
        <v>1421</v>
      </c>
      <c r="S15" s="57">
        <v>1371.1</v>
      </c>
      <c r="T15" s="57">
        <v>1159.9</v>
      </c>
      <c r="U15" s="57">
        <v>1233.3</v>
      </c>
      <c r="V15" s="57">
        <v>1559.6</v>
      </c>
      <c r="W15" s="59">
        <v>1313.4</v>
      </c>
      <c r="X15" s="61">
        <v>1407</v>
      </c>
      <c r="Y15" s="61">
        <v>1463.1</v>
      </c>
      <c r="Z15" s="61">
        <v>1419.9</v>
      </c>
      <c r="AA15" s="61">
        <v>1250.3</v>
      </c>
      <c r="AB15" s="1">
        <f t="shared" si="2"/>
        <v>-0.11944503134023532</v>
      </c>
    </row>
    <row r="16" spans="2:28" ht="18" customHeight="1">
      <c r="B16" s="79"/>
      <c r="C16" s="15" t="s">
        <v>21</v>
      </c>
      <c r="D16" s="16" t="s">
        <v>22</v>
      </c>
      <c r="E16" s="57">
        <v>1106</v>
      </c>
      <c r="F16" s="57">
        <v>1382</v>
      </c>
      <c r="G16" s="57">
        <v>1552</v>
      </c>
      <c r="H16" s="57">
        <v>1343</v>
      </c>
      <c r="I16" s="57">
        <v>1677</v>
      </c>
      <c r="J16" s="57">
        <v>1386</v>
      </c>
      <c r="K16" s="57">
        <v>1328</v>
      </c>
      <c r="L16" s="57">
        <v>1031</v>
      </c>
      <c r="M16" s="57">
        <v>916</v>
      </c>
      <c r="N16" s="57">
        <v>1247</v>
      </c>
      <c r="O16" s="57">
        <v>1412.4</v>
      </c>
      <c r="P16" s="58">
        <v>1155.7</v>
      </c>
      <c r="Q16" s="59">
        <v>1303</v>
      </c>
      <c r="R16" s="57">
        <v>1240.5</v>
      </c>
      <c r="S16" s="57">
        <v>1235.1</v>
      </c>
      <c r="T16" s="57">
        <v>1101.2</v>
      </c>
      <c r="U16" s="57">
        <v>1149.3</v>
      </c>
      <c r="V16" s="57">
        <v>1568</v>
      </c>
      <c r="W16" s="59">
        <v>1243.1</v>
      </c>
      <c r="X16" s="61">
        <v>1344.5</v>
      </c>
      <c r="Y16" s="61">
        <v>1463.1</v>
      </c>
      <c r="Z16" s="61">
        <v>1680.3</v>
      </c>
      <c r="AA16" s="61">
        <v>1348</v>
      </c>
      <c r="AB16" s="1">
        <f t="shared" si="2"/>
        <v>-0.19776230435041364</v>
      </c>
    </row>
    <row r="17" spans="2:28" ht="18" customHeight="1">
      <c r="B17" s="80"/>
      <c r="C17" s="15" t="s">
        <v>23</v>
      </c>
      <c r="D17" s="16" t="s">
        <v>24</v>
      </c>
      <c r="E17" s="57">
        <f aca="true" t="shared" si="6" ref="E17:AA17">E16/E15*1000</f>
        <v>649.0610328638497</v>
      </c>
      <c r="F17" s="57">
        <f t="shared" si="6"/>
        <v>735.1063829787234</v>
      </c>
      <c r="G17" s="57">
        <f t="shared" si="6"/>
        <v>796.3057978450487</v>
      </c>
      <c r="H17" s="57">
        <f t="shared" si="6"/>
        <v>712.7315183357215</v>
      </c>
      <c r="I17" s="57">
        <f t="shared" si="6"/>
        <v>920.7708779443255</v>
      </c>
      <c r="J17" s="57">
        <f t="shared" si="6"/>
        <v>830.5866842452209</v>
      </c>
      <c r="K17" s="57">
        <f t="shared" si="6"/>
        <v>788.1305637982196</v>
      </c>
      <c r="L17" s="57">
        <f t="shared" si="6"/>
        <v>656.687898089172</v>
      </c>
      <c r="M17" s="57">
        <f t="shared" si="6"/>
        <v>626.5389876880985</v>
      </c>
      <c r="N17" s="57">
        <f t="shared" si="6"/>
        <v>752.1109770808204</v>
      </c>
      <c r="O17" s="57">
        <f t="shared" si="6"/>
        <v>875.9069767441861</v>
      </c>
      <c r="P17" s="57">
        <f t="shared" si="6"/>
        <v>899.3074468912926</v>
      </c>
      <c r="Q17" s="57">
        <f t="shared" si="6"/>
        <v>919.3537006985113</v>
      </c>
      <c r="R17" s="57">
        <f t="shared" si="6"/>
        <v>872.9767769176636</v>
      </c>
      <c r="S17" s="57">
        <f t="shared" si="6"/>
        <v>900.8095689592299</v>
      </c>
      <c r="T17" s="57">
        <f t="shared" si="6"/>
        <v>949.3921889818088</v>
      </c>
      <c r="U17" s="57">
        <f t="shared" si="6"/>
        <v>931.8900510824617</v>
      </c>
      <c r="V17" s="57">
        <f t="shared" si="6"/>
        <v>1005.3859964093357</v>
      </c>
      <c r="W17" s="57">
        <f t="shared" si="6"/>
        <v>946.4747982335921</v>
      </c>
      <c r="X17" s="57">
        <f t="shared" si="6"/>
        <v>955.5792466240227</v>
      </c>
      <c r="Y17" s="57">
        <f t="shared" si="6"/>
        <v>1000</v>
      </c>
      <c r="Z17" s="57">
        <f t="shared" si="6"/>
        <v>1183.3931967039932</v>
      </c>
      <c r="AA17" s="57">
        <f t="shared" si="6"/>
        <v>1078.1412461009359</v>
      </c>
      <c r="AB17" s="1">
        <f t="shared" si="2"/>
        <v>-0.08894081096309059</v>
      </c>
    </row>
    <row r="18" spans="2:28" ht="18" customHeight="1">
      <c r="B18" s="78" t="s">
        <v>28</v>
      </c>
      <c r="C18" s="15" t="s">
        <v>19</v>
      </c>
      <c r="D18" s="16" t="s">
        <v>20</v>
      </c>
      <c r="E18" s="57">
        <v>3128</v>
      </c>
      <c r="F18" s="57">
        <v>3397</v>
      </c>
      <c r="G18" s="57">
        <v>3284</v>
      </c>
      <c r="H18" s="57">
        <v>2318.7</v>
      </c>
      <c r="I18" s="57">
        <v>3581.3</v>
      </c>
      <c r="J18" s="57">
        <v>3518.4</v>
      </c>
      <c r="K18" s="57">
        <v>3506.2</v>
      </c>
      <c r="L18" s="57">
        <v>3161</v>
      </c>
      <c r="M18" s="57">
        <v>2333</v>
      </c>
      <c r="N18" s="57">
        <v>2771</v>
      </c>
      <c r="O18" s="57">
        <v>2547.5</v>
      </c>
      <c r="P18" s="58">
        <v>1860.5</v>
      </c>
      <c r="Q18" s="59">
        <v>2027.7</v>
      </c>
      <c r="R18" s="57">
        <v>2093.9</v>
      </c>
      <c r="S18" s="57">
        <v>2024.2</v>
      </c>
      <c r="T18" s="57">
        <v>1852.6</v>
      </c>
      <c r="U18" s="57">
        <v>2051.3</v>
      </c>
      <c r="V18" s="57">
        <v>1703.9</v>
      </c>
      <c r="W18" s="59">
        <v>1866.6</v>
      </c>
      <c r="X18" s="61">
        <v>1973.7</v>
      </c>
      <c r="Y18" s="61">
        <v>1444.9</v>
      </c>
      <c r="Z18" s="61">
        <v>1823.8</v>
      </c>
      <c r="AA18" s="61">
        <v>1906.7</v>
      </c>
      <c r="AB18" s="1">
        <f t="shared" si="2"/>
        <v>0.045454545454545414</v>
      </c>
    </row>
    <row r="19" spans="2:28" ht="18" customHeight="1">
      <c r="B19" s="79"/>
      <c r="C19" s="15" t="s">
        <v>21</v>
      </c>
      <c r="D19" s="16" t="s">
        <v>22</v>
      </c>
      <c r="E19" s="57">
        <v>928</v>
      </c>
      <c r="F19" s="57">
        <v>1112</v>
      </c>
      <c r="G19" s="57">
        <v>1018</v>
      </c>
      <c r="H19" s="57">
        <v>853</v>
      </c>
      <c r="I19" s="57">
        <v>1394</v>
      </c>
      <c r="J19" s="57">
        <v>1311</v>
      </c>
      <c r="K19" s="57">
        <v>1283</v>
      </c>
      <c r="L19" s="57">
        <v>1581</v>
      </c>
      <c r="M19" s="57">
        <v>972</v>
      </c>
      <c r="N19" s="57">
        <v>1354</v>
      </c>
      <c r="O19" s="57">
        <v>1435.5</v>
      </c>
      <c r="P19" s="58">
        <v>864.4</v>
      </c>
      <c r="Q19" s="59">
        <v>1027.1</v>
      </c>
      <c r="R19" s="57">
        <v>1245.8</v>
      </c>
      <c r="S19" s="57">
        <v>1035.8</v>
      </c>
      <c r="T19" s="57">
        <v>984.5</v>
      </c>
      <c r="U19" s="57">
        <v>1462.2</v>
      </c>
      <c r="V19" s="57">
        <v>996.6</v>
      </c>
      <c r="W19" s="59">
        <v>1445.5</v>
      </c>
      <c r="X19" s="61">
        <v>1371.6</v>
      </c>
      <c r="Y19" s="61">
        <v>1022.8</v>
      </c>
      <c r="Z19" s="61">
        <v>1398.1</v>
      </c>
      <c r="AA19" s="61">
        <v>1575.5</v>
      </c>
      <c r="AB19" s="1">
        <f t="shared" si="2"/>
        <v>0.1268864888062371</v>
      </c>
    </row>
    <row r="20" spans="2:28" ht="18" customHeight="1">
      <c r="B20" s="80"/>
      <c r="C20" s="15" t="s">
        <v>23</v>
      </c>
      <c r="D20" s="16" t="s">
        <v>24</v>
      </c>
      <c r="E20" s="57">
        <f aca="true" t="shared" si="7" ref="E20:AA20">E19/E18*1000</f>
        <v>296.67519181585675</v>
      </c>
      <c r="F20" s="57">
        <f t="shared" si="7"/>
        <v>327.34765969973506</v>
      </c>
      <c r="G20" s="57">
        <f t="shared" si="7"/>
        <v>309.9878197320341</v>
      </c>
      <c r="H20" s="57">
        <f t="shared" si="7"/>
        <v>367.8785526372537</v>
      </c>
      <c r="I20" s="57">
        <f t="shared" si="7"/>
        <v>389.24412922681705</v>
      </c>
      <c r="J20" s="57">
        <f t="shared" si="7"/>
        <v>372.612551159618</v>
      </c>
      <c r="K20" s="57">
        <f t="shared" si="7"/>
        <v>365.92322172152194</v>
      </c>
      <c r="L20" s="57">
        <f t="shared" si="7"/>
        <v>500.158177791838</v>
      </c>
      <c r="M20" s="57">
        <f t="shared" si="7"/>
        <v>416.6309472781826</v>
      </c>
      <c r="N20" s="57">
        <f t="shared" si="7"/>
        <v>488.6322627210393</v>
      </c>
      <c r="O20" s="57">
        <f t="shared" si="7"/>
        <v>563.4936211972522</v>
      </c>
      <c r="P20" s="58">
        <f t="shared" si="7"/>
        <v>464.60628863208814</v>
      </c>
      <c r="Q20" s="59">
        <f t="shared" si="7"/>
        <v>506.5344972135917</v>
      </c>
      <c r="R20" s="57">
        <f t="shared" si="7"/>
        <v>594.9663307703328</v>
      </c>
      <c r="S20" s="57">
        <f t="shared" si="7"/>
        <v>511.7083292164806</v>
      </c>
      <c r="T20" s="57">
        <f t="shared" si="7"/>
        <v>531.415308215481</v>
      </c>
      <c r="U20" s="57">
        <f t="shared" si="7"/>
        <v>712.8162628576999</v>
      </c>
      <c r="V20" s="57">
        <f t="shared" si="7"/>
        <v>584.8934796642995</v>
      </c>
      <c r="W20" s="57">
        <f t="shared" si="7"/>
        <v>774.4026572377585</v>
      </c>
      <c r="X20" s="57">
        <f t="shared" si="7"/>
        <v>694.938440492476</v>
      </c>
      <c r="Y20" s="57">
        <f t="shared" si="7"/>
        <v>707.8690566821233</v>
      </c>
      <c r="Z20" s="57">
        <f t="shared" si="7"/>
        <v>766.5862484921591</v>
      </c>
      <c r="AA20" s="57">
        <f t="shared" si="7"/>
        <v>826.2967430639325</v>
      </c>
      <c r="AB20" s="1">
        <f t="shared" si="2"/>
        <v>0.07789142407553129</v>
      </c>
    </row>
    <row r="21" spans="2:28" ht="18" customHeight="1">
      <c r="B21" s="78" t="s">
        <v>29</v>
      </c>
      <c r="C21" s="15" t="s">
        <v>19</v>
      </c>
      <c r="D21" s="16" t="s">
        <v>20</v>
      </c>
      <c r="E21" s="57">
        <v>214</v>
      </c>
      <c r="F21" s="57">
        <v>229</v>
      </c>
      <c r="G21" s="62">
        <v>250</v>
      </c>
      <c r="H21" s="57">
        <v>240</v>
      </c>
      <c r="I21" s="57">
        <v>242</v>
      </c>
      <c r="J21" s="57">
        <v>217.7</v>
      </c>
      <c r="K21" s="57">
        <v>240</v>
      </c>
      <c r="L21" s="57">
        <v>187</v>
      </c>
      <c r="M21" s="57">
        <v>202</v>
      </c>
      <c r="N21" s="57">
        <v>189</v>
      </c>
      <c r="O21" s="57">
        <v>148.8</v>
      </c>
      <c r="P21" s="58">
        <v>733.1</v>
      </c>
      <c r="Q21" s="59">
        <v>824.7</v>
      </c>
      <c r="R21" s="57">
        <v>863.8</v>
      </c>
      <c r="S21" s="57">
        <v>892.1</v>
      </c>
      <c r="T21" s="57">
        <v>936.7</v>
      </c>
      <c r="U21" s="57">
        <v>939</v>
      </c>
      <c r="V21" s="57">
        <v>824.3</v>
      </c>
      <c r="W21" s="59">
        <v>813</v>
      </c>
      <c r="X21" s="61">
        <v>767.1</v>
      </c>
      <c r="Y21" s="61">
        <v>753.8</v>
      </c>
      <c r="Z21" s="61">
        <v>761.7</v>
      </c>
      <c r="AA21" s="61">
        <v>753.8</v>
      </c>
      <c r="AB21" s="1">
        <f t="shared" si="2"/>
        <v>-0.010371537350663096</v>
      </c>
    </row>
    <row r="22" spans="2:28" ht="18" customHeight="1">
      <c r="B22" s="79"/>
      <c r="C22" s="15" t="s">
        <v>21</v>
      </c>
      <c r="D22" s="16" t="s">
        <v>22</v>
      </c>
      <c r="E22" s="57">
        <v>200</v>
      </c>
      <c r="F22" s="57">
        <v>254</v>
      </c>
      <c r="G22" s="57">
        <v>227</v>
      </c>
      <c r="H22" s="57">
        <v>282</v>
      </c>
      <c r="I22" s="57">
        <v>298</v>
      </c>
      <c r="J22" s="57">
        <v>249</v>
      </c>
      <c r="K22" s="57">
        <v>210</v>
      </c>
      <c r="L22" s="57">
        <v>302</v>
      </c>
      <c r="M22" s="57">
        <v>318</v>
      </c>
      <c r="N22" s="57">
        <v>295</v>
      </c>
      <c r="O22" s="57">
        <v>230.1</v>
      </c>
      <c r="P22" s="58">
        <v>572.1</v>
      </c>
      <c r="Q22" s="59">
        <v>652.9</v>
      </c>
      <c r="R22" s="57">
        <v>718.7</v>
      </c>
      <c r="S22" s="57">
        <v>707.4</v>
      </c>
      <c r="T22" s="57">
        <v>959.9</v>
      </c>
      <c r="U22" s="57">
        <v>859.7</v>
      </c>
      <c r="V22" s="57">
        <v>775.2</v>
      </c>
      <c r="W22" s="59">
        <v>832.3</v>
      </c>
      <c r="X22" s="61">
        <v>774.5</v>
      </c>
      <c r="Y22" s="61">
        <v>836.6</v>
      </c>
      <c r="Z22" s="61">
        <v>689.1</v>
      </c>
      <c r="AA22" s="61">
        <v>745.3</v>
      </c>
      <c r="AB22" s="1">
        <f t="shared" si="2"/>
        <v>0.08155565230010153</v>
      </c>
    </row>
    <row r="23" spans="2:28" ht="18" customHeight="1">
      <c r="B23" s="80"/>
      <c r="C23" s="15" t="s">
        <v>23</v>
      </c>
      <c r="D23" s="16" t="s">
        <v>24</v>
      </c>
      <c r="E23" s="57">
        <f aca="true" t="shared" si="8" ref="E23:AA23">E22/E21*1000</f>
        <v>934.5794392523364</v>
      </c>
      <c r="F23" s="57">
        <f t="shared" si="8"/>
        <v>1109.1703056768558</v>
      </c>
      <c r="G23" s="57">
        <f t="shared" si="8"/>
        <v>908</v>
      </c>
      <c r="H23" s="57">
        <f t="shared" si="8"/>
        <v>1175</v>
      </c>
      <c r="I23" s="57">
        <f t="shared" si="8"/>
        <v>1231.404958677686</v>
      </c>
      <c r="J23" s="57">
        <f t="shared" si="8"/>
        <v>1143.7758383096004</v>
      </c>
      <c r="K23" s="57">
        <f t="shared" si="8"/>
        <v>875</v>
      </c>
      <c r="L23" s="57">
        <f t="shared" si="8"/>
        <v>1614.9732620320856</v>
      </c>
      <c r="M23" s="57">
        <f t="shared" si="8"/>
        <v>1574.2574257425742</v>
      </c>
      <c r="N23" s="57">
        <f t="shared" si="8"/>
        <v>1560.846560846561</v>
      </c>
      <c r="O23" s="57">
        <f t="shared" si="8"/>
        <v>1546.3709677419354</v>
      </c>
      <c r="P23" s="58">
        <f t="shared" si="8"/>
        <v>780.384667848861</v>
      </c>
      <c r="Q23" s="59">
        <f t="shared" si="8"/>
        <v>791.6818236934641</v>
      </c>
      <c r="R23" s="57">
        <f t="shared" si="8"/>
        <v>832.0213012271361</v>
      </c>
      <c r="S23" s="57">
        <f t="shared" si="8"/>
        <v>792.9604304450173</v>
      </c>
      <c r="T23" s="57">
        <f t="shared" si="8"/>
        <v>1024.767801857585</v>
      </c>
      <c r="U23" s="57">
        <f t="shared" si="8"/>
        <v>915.5484558040469</v>
      </c>
      <c r="V23" s="57">
        <f t="shared" si="8"/>
        <v>940.4343078976102</v>
      </c>
      <c r="W23" s="57">
        <f t="shared" si="8"/>
        <v>1023.739237392374</v>
      </c>
      <c r="X23" s="57">
        <f t="shared" si="8"/>
        <v>1009.6467214183286</v>
      </c>
      <c r="Y23" s="57">
        <f t="shared" si="8"/>
        <v>1109.8434598036615</v>
      </c>
      <c r="Z23" s="57">
        <f t="shared" si="8"/>
        <v>904.6868846002362</v>
      </c>
      <c r="AA23" s="57">
        <f t="shared" si="8"/>
        <v>988.7237994162907</v>
      </c>
      <c r="AB23" s="1">
        <f t="shared" si="2"/>
        <v>0.09289060806180349</v>
      </c>
    </row>
    <row r="24" spans="2:28" ht="18" customHeight="1">
      <c r="B24" s="78" t="s">
        <v>30</v>
      </c>
      <c r="C24" s="15" t="s">
        <v>19</v>
      </c>
      <c r="D24" s="16" t="s">
        <v>20</v>
      </c>
      <c r="E24" s="57">
        <f>3128+1704+E21</f>
        <v>5046</v>
      </c>
      <c r="F24" s="57">
        <f aca="true" t="shared" si="9" ref="F24:X25">F21+F18+F15</f>
        <v>5506</v>
      </c>
      <c r="G24" s="57">
        <f t="shared" si="9"/>
        <v>5483</v>
      </c>
      <c r="H24" s="57">
        <f t="shared" si="9"/>
        <v>4443</v>
      </c>
      <c r="I24" s="57">
        <f t="shared" si="9"/>
        <v>5644.6</v>
      </c>
      <c r="J24" s="57">
        <f t="shared" si="9"/>
        <v>5404.8</v>
      </c>
      <c r="K24" s="57">
        <f t="shared" si="9"/>
        <v>5431.2</v>
      </c>
      <c r="L24" s="57">
        <f t="shared" si="9"/>
        <v>4918</v>
      </c>
      <c r="M24" s="57">
        <f t="shared" si="9"/>
        <v>3997</v>
      </c>
      <c r="N24" s="57">
        <f t="shared" si="9"/>
        <v>4618</v>
      </c>
      <c r="O24" s="57">
        <f t="shared" si="9"/>
        <v>4308.8</v>
      </c>
      <c r="P24" s="58">
        <f t="shared" si="9"/>
        <v>3878.7</v>
      </c>
      <c r="Q24" s="59">
        <f t="shared" si="9"/>
        <v>4269.7</v>
      </c>
      <c r="R24" s="57">
        <f t="shared" si="9"/>
        <v>4378.7</v>
      </c>
      <c r="S24" s="57">
        <f t="shared" si="9"/>
        <v>4287.4</v>
      </c>
      <c r="T24" s="57">
        <f t="shared" si="9"/>
        <v>3949.2000000000003</v>
      </c>
      <c r="U24" s="57">
        <f t="shared" si="9"/>
        <v>4223.6</v>
      </c>
      <c r="V24" s="57">
        <f t="shared" si="9"/>
        <v>4087.7999999999997</v>
      </c>
      <c r="W24" s="57">
        <f t="shared" si="9"/>
        <v>3993</v>
      </c>
      <c r="X24" s="57">
        <f t="shared" si="9"/>
        <v>4147.8</v>
      </c>
      <c r="Y24" s="57">
        <v>3661.7999999999997</v>
      </c>
      <c r="Z24" s="57">
        <f>Z21+Z18+Z15</f>
        <v>4005.4</v>
      </c>
      <c r="AA24" s="57">
        <f>AA21+AA18+AA15</f>
        <v>3910.8</v>
      </c>
      <c r="AB24" s="1">
        <f t="shared" si="2"/>
        <v>-0.023618115544015605</v>
      </c>
    </row>
    <row r="25" spans="2:28" ht="18" customHeight="1">
      <c r="B25" s="79"/>
      <c r="C25" s="15" t="s">
        <v>21</v>
      </c>
      <c r="D25" s="16" t="s">
        <v>22</v>
      </c>
      <c r="E25" s="57">
        <f>E22+E19+E16</f>
        <v>2234</v>
      </c>
      <c r="F25" s="57">
        <f t="shared" si="9"/>
        <v>2748</v>
      </c>
      <c r="G25" s="57">
        <f t="shared" si="9"/>
        <v>2797</v>
      </c>
      <c r="H25" s="57">
        <f t="shared" si="9"/>
        <v>2478</v>
      </c>
      <c r="I25" s="62">
        <f t="shared" si="9"/>
        <v>3369</v>
      </c>
      <c r="J25" s="62">
        <f t="shared" si="9"/>
        <v>2946</v>
      </c>
      <c r="K25" s="62">
        <f t="shared" si="9"/>
        <v>2821</v>
      </c>
      <c r="L25" s="62">
        <f t="shared" si="9"/>
        <v>2914</v>
      </c>
      <c r="M25" s="62">
        <f t="shared" si="9"/>
        <v>2206</v>
      </c>
      <c r="N25" s="62">
        <f t="shared" si="9"/>
        <v>2896</v>
      </c>
      <c r="O25" s="62">
        <f t="shared" si="9"/>
        <v>3078</v>
      </c>
      <c r="P25" s="63">
        <f t="shared" si="9"/>
        <v>2592.2</v>
      </c>
      <c r="Q25" s="64">
        <f t="shared" si="9"/>
        <v>2983</v>
      </c>
      <c r="R25" s="62">
        <f t="shared" si="9"/>
        <v>3205</v>
      </c>
      <c r="S25" s="62">
        <f t="shared" si="9"/>
        <v>2978.2999999999997</v>
      </c>
      <c r="T25" s="62">
        <f t="shared" si="9"/>
        <v>3045.6000000000004</v>
      </c>
      <c r="U25" s="62">
        <f t="shared" si="9"/>
        <v>3471.2</v>
      </c>
      <c r="V25" s="62">
        <f t="shared" si="9"/>
        <v>3339.8</v>
      </c>
      <c r="W25" s="62">
        <f t="shared" si="9"/>
        <v>3520.9</v>
      </c>
      <c r="X25" s="62">
        <f t="shared" si="9"/>
        <v>3490.6</v>
      </c>
      <c r="Y25" s="62">
        <f>Y22+Y19+Y16</f>
        <v>3322.5</v>
      </c>
      <c r="Z25" s="62">
        <f>Z22+Z19+Z16</f>
        <v>3767.5</v>
      </c>
      <c r="AA25" s="62">
        <f>AA22+AA19+AA16</f>
        <v>3668.8</v>
      </c>
      <c r="AB25" s="1">
        <f t="shared" si="2"/>
        <v>-0.026197743861977374</v>
      </c>
    </row>
    <row r="26" spans="2:28" ht="18" customHeight="1">
      <c r="B26" s="80"/>
      <c r="C26" s="15" t="s">
        <v>23</v>
      </c>
      <c r="D26" s="16" t="s">
        <v>24</v>
      </c>
      <c r="E26" s="57">
        <f aca="true" t="shared" si="10" ref="E26:AA26">E25/E24*1000</f>
        <v>442.726912405866</v>
      </c>
      <c r="F26" s="57">
        <f t="shared" si="10"/>
        <v>499.09189974573195</v>
      </c>
      <c r="G26" s="57">
        <f t="shared" si="10"/>
        <v>510.1221958781689</v>
      </c>
      <c r="H26" s="57">
        <f t="shared" si="10"/>
        <v>557.7312626603647</v>
      </c>
      <c r="I26" s="57">
        <f t="shared" si="10"/>
        <v>596.8536300180704</v>
      </c>
      <c r="J26" s="57">
        <f t="shared" si="10"/>
        <v>545.0710479573712</v>
      </c>
      <c r="K26" s="57">
        <f t="shared" si="10"/>
        <v>519.4063926940639</v>
      </c>
      <c r="L26" s="57">
        <f t="shared" si="10"/>
        <v>592.5172834485563</v>
      </c>
      <c r="M26" s="57">
        <f t="shared" si="10"/>
        <v>551.9139354515887</v>
      </c>
      <c r="N26" s="57">
        <f t="shared" si="10"/>
        <v>627.1113035946297</v>
      </c>
      <c r="O26" s="57">
        <f t="shared" si="10"/>
        <v>714.3520237653174</v>
      </c>
      <c r="P26" s="58">
        <f t="shared" si="10"/>
        <v>668.3167040503262</v>
      </c>
      <c r="Q26" s="59">
        <f t="shared" si="10"/>
        <v>698.6439328290044</v>
      </c>
      <c r="R26" s="57">
        <f t="shared" si="10"/>
        <v>731.9524059652408</v>
      </c>
      <c r="S26" s="57">
        <f t="shared" si="10"/>
        <v>694.6634323832626</v>
      </c>
      <c r="T26" s="57">
        <f t="shared" si="10"/>
        <v>771.1941659070192</v>
      </c>
      <c r="U26" s="57">
        <f t="shared" si="10"/>
        <v>821.8581305047825</v>
      </c>
      <c r="V26" s="57">
        <f t="shared" si="10"/>
        <v>817.0164880865015</v>
      </c>
      <c r="W26" s="57">
        <f t="shared" si="10"/>
        <v>881.7680941647884</v>
      </c>
      <c r="X26" s="57">
        <f t="shared" si="10"/>
        <v>841.5545590433481</v>
      </c>
      <c r="Y26" s="57">
        <f t="shared" si="10"/>
        <v>907.3406521382927</v>
      </c>
      <c r="Z26" s="57">
        <f t="shared" si="10"/>
        <v>940.6051830029461</v>
      </c>
      <c r="AA26" s="57">
        <f t="shared" si="10"/>
        <v>938.120077733456</v>
      </c>
      <c r="AB26" s="1">
        <f t="shared" si="2"/>
        <v>-0.0026420280415170305</v>
      </c>
    </row>
    <row r="27" spans="2:28" ht="18" customHeight="1">
      <c r="B27" s="78" t="s">
        <v>31</v>
      </c>
      <c r="C27" s="15" t="s">
        <v>19</v>
      </c>
      <c r="D27" s="16" t="s">
        <v>20</v>
      </c>
      <c r="E27" s="57">
        <v>11836</v>
      </c>
      <c r="F27" s="57">
        <v>12947</v>
      </c>
      <c r="G27" s="57">
        <f>13363.6-863.3</f>
        <v>12500.300000000001</v>
      </c>
      <c r="H27" s="57">
        <f>11870.7-1121</f>
        <v>10749.7</v>
      </c>
      <c r="I27" s="62">
        <f>13747.7-1422</f>
        <v>12325.7</v>
      </c>
      <c r="J27" s="57">
        <f>13996.4-1644</f>
        <v>12352.4</v>
      </c>
      <c r="K27" s="57">
        <v>12249.6</v>
      </c>
      <c r="L27" s="57">
        <v>11600</v>
      </c>
      <c r="M27" s="57">
        <v>9070</v>
      </c>
      <c r="N27" s="57">
        <v>9822</v>
      </c>
      <c r="O27" s="57">
        <v>9849.8</v>
      </c>
      <c r="P27" s="58">
        <v>10546.1</v>
      </c>
      <c r="Q27" s="59">
        <v>9433.8</v>
      </c>
      <c r="R27" s="57">
        <v>9663.5</v>
      </c>
      <c r="S27" s="57">
        <v>9465.3</v>
      </c>
      <c r="T27" s="57">
        <v>9021.8</v>
      </c>
      <c r="U27" s="57">
        <v>9652.8</v>
      </c>
      <c r="V27" s="57">
        <v>9493.9</v>
      </c>
      <c r="W27" s="59">
        <v>9635.6</v>
      </c>
      <c r="X27" s="60">
        <v>9270.5</v>
      </c>
      <c r="Y27" s="60">
        <v>7724</v>
      </c>
      <c r="Z27" s="60">
        <v>7916.3</v>
      </c>
      <c r="AA27" s="60">
        <v>8580.3</v>
      </c>
      <c r="AB27" s="1">
        <f t="shared" si="2"/>
        <v>0.08387756906635668</v>
      </c>
    </row>
    <row r="28" spans="2:28" ht="18" customHeight="1">
      <c r="B28" s="79"/>
      <c r="C28" s="15" t="s">
        <v>21</v>
      </c>
      <c r="D28" s="16" t="s">
        <v>22</v>
      </c>
      <c r="E28" s="57">
        <v>21806</v>
      </c>
      <c r="F28" s="57">
        <v>23413</v>
      </c>
      <c r="G28" s="57">
        <f>30771.2-1460.2</f>
        <v>29311</v>
      </c>
      <c r="H28" s="57">
        <f>29207.4-2265</f>
        <v>26942.4</v>
      </c>
      <c r="I28" s="57">
        <f>33173.5-2316.8</f>
        <v>30856.7</v>
      </c>
      <c r="J28" s="57">
        <f>37441.9-3502.7</f>
        <v>33939.200000000004</v>
      </c>
      <c r="K28" s="57">
        <v>29134.6</v>
      </c>
      <c r="L28" s="57">
        <v>31704</v>
      </c>
      <c r="M28" s="57">
        <v>24605</v>
      </c>
      <c r="N28" s="57">
        <v>26742</v>
      </c>
      <c r="O28" s="57">
        <v>27715.3</v>
      </c>
      <c r="P28" s="58">
        <v>35833</v>
      </c>
      <c r="Q28" s="59">
        <v>29100.2</v>
      </c>
      <c r="R28" s="57">
        <v>34613.6</v>
      </c>
      <c r="S28" s="57">
        <v>31554.2</v>
      </c>
      <c r="T28" s="57">
        <v>27298.4</v>
      </c>
      <c r="U28" s="57">
        <v>31809</v>
      </c>
      <c r="V28" s="57">
        <v>36596.7</v>
      </c>
      <c r="W28" s="59">
        <v>39964.1</v>
      </c>
      <c r="X28" s="60">
        <v>33654.9</v>
      </c>
      <c r="Y28" s="60">
        <v>34079.2</v>
      </c>
      <c r="Z28" s="60">
        <v>35925.9</v>
      </c>
      <c r="AA28" s="60">
        <v>36125.2</v>
      </c>
      <c r="AB28" s="1">
        <f t="shared" si="2"/>
        <v>0.0055475297765676945</v>
      </c>
    </row>
    <row r="29" spans="2:28" ht="18" customHeight="1">
      <c r="B29" s="80"/>
      <c r="C29" s="15" t="s">
        <v>23</v>
      </c>
      <c r="D29" s="16" t="s">
        <v>24</v>
      </c>
      <c r="E29" s="57">
        <f aca="true" t="shared" si="11" ref="E29:AA29">E28/E27*1000</f>
        <v>1842.3453869550524</v>
      </c>
      <c r="F29" s="57">
        <f t="shared" si="11"/>
        <v>1808.372595968178</v>
      </c>
      <c r="G29" s="57">
        <f t="shared" si="11"/>
        <v>2344.8237242306186</v>
      </c>
      <c r="H29" s="57">
        <f t="shared" si="11"/>
        <v>2506.3397118059106</v>
      </c>
      <c r="I29" s="57">
        <f t="shared" si="11"/>
        <v>2503.4440234631707</v>
      </c>
      <c r="J29" s="57">
        <f t="shared" si="11"/>
        <v>2747.579417764969</v>
      </c>
      <c r="K29" s="57">
        <f t="shared" si="11"/>
        <v>2378.4123563218386</v>
      </c>
      <c r="L29" s="57">
        <f t="shared" si="11"/>
        <v>2733.103448275862</v>
      </c>
      <c r="M29" s="57">
        <f t="shared" si="11"/>
        <v>2712.7894156560087</v>
      </c>
      <c r="N29" s="57">
        <f t="shared" si="11"/>
        <v>2722.6634086744043</v>
      </c>
      <c r="O29" s="57">
        <f t="shared" si="11"/>
        <v>2813.793173465451</v>
      </c>
      <c r="P29" s="57">
        <f t="shared" si="11"/>
        <v>3397.7489308844024</v>
      </c>
      <c r="Q29" s="57">
        <f t="shared" si="11"/>
        <v>3084.6742563972102</v>
      </c>
      <c r="R29" s="57">
        <f t="shared" si="11"/>
        <v>3581.8906193408184</v>
      </c>
      <c r="S29" s="57">
        <f t="shared" si="11"/>
        <v>3333.6714103092354</v>
      </c>
      <c r="T29" s="57">
        <f t="shared" si="11"/>
        <v>3025.8263317741475</v>
      </c>
      <c r="U29" s="57">
        <f t="shared" si="11"/>
        <v>3295.313276976629</v>
      </c>
      <c r="V29" s="57">
        <f t="shared" si="11"/>
        <v>3854.7593718071603</v>
      </c>
      <c r="W29" s="57">
        <f t="shared" si="11"/>
        <v>4147.546598032297</v>
      </c>
      <c r="X29" s="57">
        <f t="shared" si="11"/>
        <v>3630.3219891052267</v>
      </c>
      <c r="Y29" s="57">
        <f t="shared" si="11"/>
        <v>4412.118073537026</v>
      </c>
      <c r="Z29" s="57">
        <f t="shared" si="11"/>
        <v>4538.218612230461</v>
      </c>
      <c r="AA29" s="57">
        <f t="shared" si="11"/>
        <v>4210.249058890715</v>
      </c>
      <c r="AB29" s="1">
        <f t="shared" si="2"/>
        <v>-0.07226834609859278</v>
      </c>
    </row>
    <row r="30" spans="2:28" ht="18" customHeight="1">
      <c r="B30" s="78" t="s">
        <v>32</v>
      </c>
      <c r="C30" s="15" t="s">
        <v>19</v>
      </c>
      <c r="D30" s="16" t="s">
        <v>20</v>
      </c>
      <c r="E30" s="57">
        <v>256</v>
      </c>
      <c r="F30" s="57">
        <v>505</v>
      </c>
      <c r="G30" s="57">
        <v>863.2</v>
      </c>
      <c r="H30" s="57">
        <v>1121.1</v>
      </c>
      <c r="I30" s="57">
        <v>1422.4</v>
      </c>
      <c r="J30" s="57">
        <v>1644</v>
      </c>
      <c r="K30" s="57">
        <v>1507.1</v>
      </c>
      <c r="L30" s="57">
        <v>2102</v>
      </c>
      <c r="M30" s="57">
        <v>2321</v>
      </c>
      <c r="N30" s="57">
        <v>2691</v>
      </c>
      <c r="O30" s="57">
        <v>2908.1</v>
      </c>
      <c r="P30" s="58">
        <v>2426.4</v>
      </c>
      <c r="Q30" s="59">
        <v>2885</v>
      </c>
      <c r="R30" s="57">
        <v>3562.7</v>
      </c>
      <c r="S30" s="57">
        <v>3317.7</v>
      </c>
      <c r="T30" s="57">
        <v>3186.4</v>
      </c>
      <c r="U30" s="57">
        <v>3311.1</v>
      </c>
      <c r="V30" s="57">
        <v>4561</v>
      </c>
      <c r="W30" s="59">
        <v>5130.1</v>
      </c>
      <c r="X30" s="60">
        <v>4901.3</v>
      </c>
      <c r="Y30" s="60">
        <v>5269.9</v>
      </c>
      <c r="Z30" s="60">
        <v>5889.8</v>
      </c>
      <c r="AA30" s="60">
        <v>7071.3</v>
      </c>
      <c r="AB30" s="1">
        <f t="shared" si="2"/>
        <v>0.20060103908451898</v>
      </c>
    </row>
    <row r="31" spans="2:28" ht="18" customHeight="1">
      <c r="B31" s="79"/>
      <c r="C31" s="15" t="s">
        <v>21</v>
      </c>
      <c r="D31" s="16" t="s">
        <v>22</v>
      </c>
      <c r="E31" s="57">
        <v>451</v>
      </c>
      <c r="F31" s="57">
        <v>923</v>
      </c>
      <c r="G31" s="57">
        <v>1460.2</v>
      </c>
      <c r="H31" s="57">
        <v>2265</v>
      </c>
      <c r="I31" s="57">
        <v>2316.8</v>
      </c>
      <c r="J31" s="57">
        <v>3502.7</v>
      </c>
      <c r="K31" s="57">
        <v>3270.1</v>
      </c>
      <c r="L31" s="57">
        <v>4011</v>
      </c>
      <c r="M31" s="57">
        <v>5583</v>
      </c>
      <c r="N31" s="57">
        <v>5651</v>
      </c>
      <c r="O31" s="57">
        <v>3925.2</v>
      </c>
      <c r="P31" s="58">
        <v>6456.7</v>
      </c>
      <c r="Q31" s="59">
        <v>6180.5</v>
      </c>
      <c r="R31" s="57">
        <v>12797.3</v>
      </c>
      <c r="S31" s="57">
        <v>10574.3</v>
      </c>
      <c r="T31" s="57">
        <v>7708.3</v>
      </c>
      <c r="U31" s="57">
        <v>10705.9</v>
      </c>
      <c r="V31" s="57">
        <v>14773</v>
      </c>
      <c r="W31" s="59">
        <v>18688.1</v>
      </c>
      <c r="X31" s="60">
        <v>17349</v>
      </c>
      <c r="Y31" s="60">
        <v>21938.8</v>
      </c>
      <c r="Z31" s="60">
        <v>21481.1</v>
      </c>
      <c r="AA31" s="60">
        <v>29018.7</v>
      </c>
      <c r="AB31" s="1">
        <f t="shared" si="2"/>
        <v>0.35089450726452576</v>
      </c>
    </row>
    <row r="32" spans="2:28" ht="18" customHeight="1">
      <c r="B32" s="80"/>
      <c r="C32" s="15" t="s">
        <v>23</v>
      </c>
      <c r="D32" s="16" t="s">
        <v>24</v>
      </c>
      <c r="E32" s="57">
        <v>1758</v>
      </c>
      <c r="F32" s="57">
        <v>1829</v>
      </c>
      <c r="G32" s="57">
        <v>2072</v>
      </c>
      <c r="H32" s="57">
        <v>2000</v>
      </c>
      <c r="I32" s="57">
        <f aca="true" t="shared" si="12" ref="I32:AA32">I31/I30*1000</f>
        <v>1628.7964004499438</v>
      </c>
      <c r="J32" s="57">
        <f t="shared" si="12"/>
        <v>2130.596107055961</v>
      </c>
      <c r="K32" s="57">
        <f t="shared" si="12"/>
        <v>2169.796297525048</v>
      </c>
      <c r="L32" s="57">
        <f t="shared" si="12"/>
        <v>1908.1826831588965</v>
      </c>
      <c r="M32" s="57">
        <f t="shared" si="12"/>
        <v>2405.4286945282206</v>
      </c>
      <c r="N32" s="57">
        <f t="shared" si="12"/>
        <v>2099.962839093274</v>
      </c>
      <c r="O32" s="57">
        <f t="shared" si="12"/>
        <v>1349.7472576596404</v>
      </c>
      <c r="P32" s="57">
        <f t="shared" si="12"/>
        <v>2661.020441806792</v>
      </c>
      <c r="Q32" s="57">
        <f t="shared" si="12"/>
        <v>2142.2876949740034</v>
      </c>
      <c r="R32" s="57">
        <f t="shared" si="12"/>
        <v>3592.0229039773208</v>
      </c>
      <c r="S32" s="57">
        <f t="shared" si="12"/>
        <v>3187.238146909003</v>
      </c>
      <c r="T32" s="57">
        <f t="shared" si="12"/>
        <v>2419.1250313833793</v>
      </c>
      <c r="U32" s="57">
        <f t="shared" si="12"/>
        <v>3233.3363534776963</v>
      </c>
      <c r="V32" s="57">
        <f t="shared" si="12"/>
        <v>3238.9826792370095</v>
      </c>
      <c r="W32" s="57">
        <f t="shared" si="12"/>
        <v>3642.833473031714</v>
      </c>
      <c r="X32" s="57">
        <f t="shared" si="12"/>
        <v>3539.6731479403425</v>
      </c>
      <c r="Y32" s="57">
        <f t="shared" si="12"/>
        <v>4163.0391468528815</v>
      </c>
      <c r="Z32" s="57">
        <f t="shared" si="12"/>
        <v>3647.1696831810923</v>
      </c>
      <c r="AA32" s="57">
        <f t="shared" si="12"/>
        <v>4103.729158711976</v>
      </c>
      <c r="AB32" s="1">
        <f t="shared" si="2"/>
        <v>0.12518185749248412</v>
      </c>
    </row>
    <row r="33" spans="2:28" ht="18" customHeight="1">
      <c r="B33" s="78" t="s">
        <v>33</v>
      </c>
      <c r="C33" s="15" t="s">
        <v>19</v>
      </c>
      <c r="D33" s="16" t="s">
        <v>20</v>
      </c>
      <c r="E33" s="57">
        <f aca="true" t="shared" si="13" ref="E33:W34">E27+E30</f>
        <v>12092</v>
      </c>
      <c r="F33" s="57">
        <f t="shared" si="13"/>
        <v>13452</v>
      </c>
      <c r="G33" s="57">
        <f t="shared" si="13"/>
        <v>13363.500000000002</v>
      </c>
      <c r="H33" s="57">
        <f t="shared" si="13"/>
        <v>11870.800000000001</v>
      </c>
      <c r="I33" s="57">
        <f t="shared" si="13"/>
        <v>13748.1</v>
      </c>
      <c r="J33" s="57">
        <f t="shared" si="13"/>
        <v>13996.4</v>
      </c>
      <c r="K33" s="57">
        <f t="shared" si="13"/>
        <v>13756.7</v>
      </c>
      <c r="L33" s="57">
        <f t="shared" si="13"/>
        <v>13702</v>
      </c>
      <c r="M33" s="57">
        <f t="shared" si="13"/>
        <v>11391</v>
      </c>
      <c r="N33" s="57">
        <f t="shared" si="13"/>
        <v>12513</v>
      </c>
      <c r="O33" s="57">
        <f t="shared" si="13"/>
        <v>12757.9</v>
      </c>
      <c r="P33" s="58">
        <f t="shared" si="13"/>
        <v>12972.5</v>
      </c>
      <c r="Q33" s="59">
        <f t="shared" si="13"/>
        <v>12318.8</v>
      </c>
      <c r="R33" s="57">
        <f t="shared" si="13"/>
        <v>13226.2</v>
      </c>
      <c r="S33" s="57">
        <f t="shared" si="13"/>
        <v>12783</v>
      </c>
      <c r="T33" s="57">
        <f t="shared" si="13"/>
        <v>12208.199999999999</v>
      </c>
      <c r="U33" s="57">
        <f t="shared" si="13"/>
        <v>12963.9</v>
      </c>
      <c r="V33" s="57">
        <f t="shared" si="13"/>
        <v>14054.9</v>
      </c>
      <c r="W33" s="57">
        <f t="shared" si="13"/>
        <v>14765.7</v>
      </c>
      <c r="X33" s="57">
        <f aca="true" t="shared" si="14" ref="X33:AA34">X27+X30</f>
        <v>14171.8</v>
      </c>
      <c r="Y33" s="57">
        <f t="shared" si="14"/>
        <v>12993.9</v>
      </c>
      <c r="Z33" s="57">
        <f t="shared" si="14"/>
        <v>13806.1</v>
      </c>
      <c r="AA33" s="57">
        <f t="shared" si="14"/>
        <v>15651.599999999999</v>
      </c>
      <c r="AB33" s="1">
        <f t="shared" si="2"/>
        <v>0.13367279680720823</v>
      </c>
    </row>
    <row r="34" spans="2:28" ht="18" customHeight="1">
      <c r="B34" s="79"/>
      <c r="C34" s="15" t="s">
        <v>21</v>
      </c>
      <c r="D34" s="16" t="s">
        <v>22</v>
      </c>
      <c r="E34" s="57">
        <f t="shared" si="13"/>
        <v>22257</v>
      </c>
      <c r="F34" s="57">
        <f t="shared" si="13"/>
        <v>24336</v>
      </c>
      <c r="G34" s="57">
        <f t="shared" si="13"/>
        <v>30771.2</v>
      </c>
      <c r="H34" s="57">
        <f t="shared" si="13"/>
        <v>29207.4</v>
      </c>
      <c r="I34" s="57">
        <f t="shared" si="13"/>
        <v>33173.5</v>
      </c>
      <c r="J34" s="57">
        <f t="shared" si="13"/>
        <v>37441.9</v>
      </c>
      <c r="K34" s="57">
        <f t="shared" si="13"/>
        <v>32404.699999999997</v>
      </c>
      <c r="L34" s="57">
        <f t="shared" si="13"/>
        <v>35715</v>
      </c>
      <c r="M34" s="57">
        <f t="shared" si="13"/>
        <v>30188</v>
      </c>
      <c r="N34" s="57">
        <f t="shared" si="13"/>
        <v>32393</v>
      </c>
      <c r="O34" s="57">
        <f t="shared" si="13"/>
        <v>31640.5</v>
      </c>
      <c r="P34" s="58">
        <f t="shared" si="13"/>
        <v>42289.7</v>
      </c>
      <c r="Q34" s="59">
        <f t="shared" si="13"/>
        <v>35280.7</v>
      </c>
      <c r="R34" s="57">
        <f t="shared" si="13"/>
        <v>47410.899999999994</v>
      </c>
      <c r="S34" s="57">
        <f t="shared" si="13"/>
        <v>42128.5</v>
      </c>
      <c r="T34" s="57">
        <f t="shared" si="13"/>
        <v>35006.700000000004</v>
      </c>
      <c r="U34" s="57">
        <f t="shared" si="13"/>
        <v>42514.9</v>
      </c>
      <c r="V34" s="57">
        <f t="shared" si="13"/>
        <v>51369.7</v>
      </c>
      <c r="W34" s="57">
        <f t="shared" si="13"/>
        <v>58652.2</v>
      </c>
      <c r="X34" s="57">
        <f t="shared" si="14"/>
        <v>51003.9</v>
      </c>
      <c r="Y34" s="57">
        <f t="shared" si="14"/>
        <v>56018</v>
      </c>
      <c r="Z34" s="57">
        <f t="shared" si="14"/>
        <v>57407</v>
      </c>
      <c r="AA34" s="57">
        <f t="shared" si="14"/>
        <v>65143.899999999994</v>
      </c>
      <c r="AB34" s="1">
        <f t="shared" si="2"/>
        <v>0.1347727629034785</v>
      </c>
    </row>
    <row r="35" spans="2:28" ht="18" customHeight="1">
      <c r="B35" s="80"/>
      <c r="C35" s="15" t="s">
        <v>23</v>
      </c>
      <c r="D35" s="16" t="s">
        <v>24</v>
      </c>
      <c r="E35" s="57">
        <f aca="true" t="shared" si="15" ref="E35:AA35">E34/E33*1000</f>
        <v>1840.6384386371155</v>
      </c>
      <c r="F35" s="57">
        <f t="shared" si="15"/>
        <v>1809.0990187332739</v>
      </c>
      <c r="G35" s="57">
        <f t="shared" si="15"/>
        <v>2302.6302989486285</v>
      </c>
      <c r="H35" s="57">
        <f t="shared" si="15"/>
        <v>2460.4407453583585</v>
      </c>
      <c r="I35" s="57">
        <f t="shared" si="15"/>
        <v>2412.9516078585407</v>
      </c>
      <c r="J35" s="57">
        <f t="shared" si="15"/>
        <v>2675.1093138235547</v>
      </c>
      <c r="K35" s="57">
        <f t="shared" si="15"/>
        <v>2355.55765554239</v>
      </c>
      <c r="L35" s="57">
        <f t="shared" si="15"/>
        <v>2606.553787768209</v>
      </c>
      <c r="M35" s="57">
        <f t="shared" si="15"/>
        <v>2650.1624089193224</v>
      </c>
      <c r="N35" s="57">
        <f t="shared" si="15"/>
        <v>2588.7477023895153</v>
      </c>
      <c r="O35" s="57">
        <f t="shared" si="15"/>
        <v>2480.0711715878006</v>
      </c>
      <c r="P35" s="58">
        <f t="shared" si="15"/>
        <v>3259.9498940065523</v>
      </c>
      <c r="Q35" s="59">
        <f t="shared" si="15"/>
        <v>2863.9721401435204</v>
      </c>
      <c r="R35" s="57">
        <f t="shared" si="15"/>
        <v>3584.619921065763</v>
      </c>
      <c r="S35" s="57">
        <f t="shared" si="15"/>
        <v>3295.6661190643827</v>
      </c>
      <c r="T35" s="57">
        <f t="shared" si="15"/>
        <v>2867.474320538655</v>
      </c>
      <c r="U35" s="57">
        <f t="shared" si="15"/>
        <v>3279.48379731408</v>
      </c>
      <c r="V35" s="57">
        <f t="shared" si="15"/>
        <v>3654.931731993824</v>
      </c>
      <c r="W35" s="57">
        <f t="shared" si="15"/>
        <v>3972.1923105575756</v>
      </c>
      <c r="X35" s="57">
        <f t="shared" si="15"/>
        <v>3598.9711963194513</v>
      </c>
      <c r="Y35" s="57">
        <f t="shared" si="15"/>
        <v>4311.0998237634585</v>
      </c>
      <c r="Z35" s="57">
        <f t="shared" si="15"/>
        <v>4158.089540130812</v>
      </c>
      <c r="AA35" s="57">
        <f t="shared" si="15"/>
        <v>4162.124000102226</v>
      </c>
      <c r="AB35" s="1">
        <f t="shared" si="2"/>
        <v>0.0009702676992586756</v>
      </c>
    </row>
    <row r="36" spans="2:28" ht="18" customHeight="1">
      <c r="B36" s="78" t="s">
        <v>34</v>
      </c>
      <c r="C36" s="15" t="s">
        <v>19</v>
      </c>
      <c r="D36" s="16" t="s">
        <v>20</v>
      </c>
      <c r="E36" s="57">
        <v>11551</v>
      </c>
      <c r="F36" s="57">
        <v>9742</v>
      </c>
      <c r="G36" s="57">
        <v>9582</v>
      </c>
      <c r="H36" s="57">
        <v>10793</v>
      </c>
      <c r="I36" s="57">
        <v>11556</v>
      </c>
      <c r="J36" s="57">
        <v>11757</v>
      </c>
      <c r="K36" s="57">
        <v>10663.2</v>
      </c>
      <c r="L36" s="57">
        <v>11381.3</v>
      </c>
      <c r="M36" s="57">
        <v>13158</v>
      </c>
      <c r="N36" s="57">
        <v>12995</v>
      </c>
      <c r="O36" s="57">
        <v>13507.7</v>
      </c>
      <c r="P36" s="58">
        <v>13969.8</v>
      </c>
      <c r="Q36" s="59">
        <v>16329</v>
      </c>
      <c r="R36" s="57">
        <v>18474.8</v>
      </c>
      <c r="S36" s="57">
        <v>21375.8</v>
      </c>
      <c r="T36" s="57">
        <v>23301.1</v>
      </c>
      <c r="U36" s="57">
        <v>22749.4</v>
      </c>
      <c r="V36" s="57">
        <v>20686.8</v>
      </c>
      <c r="W36" s="59">
        <v>21313.1</v>
      </c>
      <c r="X36" s="60">
        <v>21743.1</v>
      </c>
      <c r="Y36" s="60">
        <v>23467.9</v>
      </c>
      <c r="Z36" s="60">
        <v>24181</v>
      </c>
      <c r="AA36" s="60">
        <v>24998.1</v>
      </c>
      <c r="AB36" s="1">
        <f t="shared" si="2"/>
        <v>0.03379099292833221</v>
      </c>
    </row>
    <row r="37" spans="2:28" ht="18" customHeight="1">
      <c r="B37" s="79"/>
      <c r="C37" s="15" t="s">
        <v>21</v>
      </c>
      <c r="D37" s="16" t="s">
        <v>22</v>
      </c>
      <c r="E37" s="57">
        <v>20101</v>
      </c>
      <c r="F37" s="57">
        <v>15395</v>
      </c>
      <c r="G37" s="57">
        <v>19419</v>
      </c>
      <c r="H37" s="57">
        <v>23042</v>
      </c>
      <c r="I37" s="57">
        <v>25129</v>
      </c>
      <c r="J37" s="57">
        <v>25900</v>
      </c>
      <c r="K37" s="57">
        <v>23189.7</v>
      </c>
      <c r="L37" s="57">
        <v>26160</v>
      </c>
      <c r="M37" s="57">
        <v>31369</v>
      </c>
      <c r="N37" s="57">
        <v>30765</v>
      </c>
      <c r="O37" s="57">
        <v>32344.6</v>
      </c>
      <c r="P37" s="58">
        <v>38431.8</v>
      </c>
      <c r="Q37" s="59">
        <v>41916.9</v>
      </c>
      <c r="R37" s="57">
        <v>52017.5</v>
      </c>
      <c r="S37" s="57">
        <v>49792.7</v>
      </c>
      <c r="T37" s="57">
        <v>51451.5</v>
      </c>
      <c r="U37" s="57">
        <v>55027.1</v>
      </c>
      <c r="V37" s="57">
        <v>58391.8</v>
      </c>
      <c r="W37" s="59">
        <v>60017.7</v>
      </c>
      <c r="X37" s="60">
        <v>57165.5</v>
      </c>
      <c r="Y37" s="60">
        <v>68688.2</v>
      </c>
      <c r="Z37" s="60">
        <v>75324.3</v>
      </c>
      <c r="AA37" s="60">
        <v>65603</v>
      </c>
      <c r="AB37" s="1">
        <f t="shared" si="2"/>
        <v>-0.12905928100227948</v>
      </c>
    </row>
    <row r="38" spans="2:28" ht="18" customHeight="1">
      <c r="B38" s="80"/>
      <c r="C38" s="15" t="s">
        <v>23</v>
      </c>
      <c r="D38" s="16" t="s">
        <v>24</v>
      </c>
      <c r="E38" s="57">
        <f aca="true" t="shared" si="16" ref="E38:AA38">E37/E36*1000</f>
        <v>1740.1956540559258</v>
      </c>
      <c r="F38" s="57">
        <f t="shared" si="16"/>
        <v>1580.2709915828373</v>
      </c>
      <c r="G38" s="57">
        <f t="shared" si="16"/>
        <v>2026.6123982467125</v>
      </c>
      <c r="H38" s="57">
        <f t="shared" si="16"/>
        <v>2134.902251459279</v>
      </c>
      <c r="I38" s="57">
        <f t="shared" si="16"/>
        <v>2174.5413637937</v>
      </c>
      <c r="J38" s="57">
        <f t="shared" si="16"/>
        <v>2202.9429276175897</v>
      </c>
      <c r="K38" s="57">
        <f t="shared" si="16"/>
        <v>2174.7411658789106</v>
      </c>
      <c r="L38" s="57">
        <f t="shared" si="16"/>
        <v>2298.5072004076865</v>
      </c>
      <c r="M38" s="57">
        <f t="shared" si="16"/>
        <v>2384.024927800577</v>
      </c>
      <c r="N38" s="57">
        <f t="shared" si="16"/>
        <v>2367.449018853405</v>
      </c>
      <c r="O38" s="57">
        <f t="shared" si="16"/>
        <v>2394.530527032729</v>
      </c>
      <c r="P38" s="58">
        <f t="shared" si="16"/>
        <v>2751.0630073444145</v>
      </c>
      <c r="Q38" s="59">
        <f t="shared" si="16"/>
        <v>2567.0218629432297</v>
      </c>
      <c r="R38" s="57">
        <f t="shared" si="16"/>
        <v>2815.592049710958</v>
      </c>
      <c r="S38" s="57">
        <f t="shared" si="16"/>
        <v>2329.39585886844</v>
      </c>
      <c r="T38" s="57">
        <f t="shared" si="16"/>
        <v>2208.1146383647124</v>
      </c>
      <c r="U38" s="57">
        <f t="shared" si="16"/>
        <v>2418.837419887997</v>
      </c>
      <c r="V38" s="57">
        <f t="shared" si="16"/>
        <v>2822.659860394068</v>
      </c>
      <c r="W38" s="57">
        <f t="shared" si="16"/>
        <v>2816.0004879628023</v>
      </c>
      <c r="X38" s="57">
        <f t="shared" si="16"/>
        <v>2629.1329203287482</v>
      </c>
      <c r="Y38" s="57">
        <f t="shared" si="16"/>
        <v>2926.9001487137743</v>
      </c>
      <c r="Z38" s="57">
        <f t="shared" si="16"/>
        <v>3115.0200570696</v>
      </c>
      <c r="AA38" s="57">
        <f t="shared" si="16"/>
        <v>2624.319448278069</v>
      </c>
      <c r="AB38" s="1">
        <f t="shared" si="2"/>
        <v>-0.15752727102924302</v>
      </c>
    </row>
    <row r="39" spans="2:28" ht="18" customHeight="1">
      <c r="B39" s="78" t="s">
        <v>35</v>
      </c>
      <c r="C39" s="15" t="s">
        <v>19</v>
      </c>
      <c r="D39" s="16" t="s">
        <v>20</v>
      </c>
      <c r="E39" s="57">
        <v>191</v>
      </c>
      <c r="F39" s="57">
        <v>195</v>
      </c>
      <c r="G39" s="57">
        <v>170</v>
      </c>
      <c r="H39" s="57">
        <v>151</v>
      </c>
      <c r="I39" s="57">
        <v>162</v>
      </c>
      <c r="J39" s="57">
        <v>211</v>
      </c>
      <c r="K39" s="57">
        <v>184.6</v>
      </c>
      <c r="L39" s="57">
        <v>185</v>
      </c>
      <c r="M39" s="57">
        <v>306</v>
      </c>
      <c r="N39" s="57">
        <v>581</v>
      </c>
      <c r="O39" s="57">
        <v>770.9</v>
      </c>
      <c r="P39" s="58">
        <v>499.5</v>
      </c>
      <c r="Q39" s="59">
        <v>489.9</v>
      </c>
      <c r="R39" s="57">
        <v>735.5</v>
      </c>
      <c r="S39" s="57">
        <v>898.3</v>
      </c>
      <c r="T39" s="57">
        <v>788.6</v>
      </c>
      <c r="U39" s="57">
        <v>731.9</v>
      </c>
      <c r="V39" s="57">
        <v>704.4</v>
      </c>
      <c r="W39" s="59">
        <v>843.4</v>
      </c>
      <c r="X39" s="60">
        <v>846.1</v>
      </c>
      <c r="Y39" s="60">
        <v>697.8</v>
      </c>
      <c r="Z39" s="60">
        <v>817.4</v>
      </c>
      <c r="AA39" s="60">
        <v>1022.4</v>
      </c>
      <c r="AB39" s="1">
        <f t="shared" si="2"/>
        <v>0.2507952043063373</v>
      </c>
    </row>
    <row r="40" spans="2:28" ht="18" customHeight="1">
      <c r="B40" s="79"/>
      <c r="C40" s="15" t="s">
        <v>21</v>
      </c>
      <c r="D40" s="16" t="s">
        <v>22</v>
      </c>
      <c r="E40" s="57">
        <v>342</v>
      </c>
      <c r="F40" s="57">
        <v>295</v>
      </c>
      <c r="G40" s="57">
        <v>294</v>
      </c>
      <c r="H40" s="57">
        <v>281</v>
      </c>
      <c r="I40" s="57">
        <v>300</v>
      </c>
      <c r="J40" s="57">
        <v>417</v>
      </c>
      <c r="K40" s="57">
        <v>319.3</v>
      </c>
      <c r="L40" s="57">
        <v>436</v>
      </c>
      <c r="M40" s="57">
        <v>626</v>
      </c>
      <c r="N40" s="57">
        <v>960</v>
      </c>
      <c r="O40" s="57">
        <v>1100</v>
      </c>
      <c r="P40" s="58">
        <v>895.7</v>
      </c>
      <c r="Q40" s="59">
        <v>798.2</v>
      </c>
      <c r="R40" s="57">
        <v>1696.7</v>
      </c>
      <c r="S40" s="57">
        <v>2014.1</v>
      </c>
      <c r="T40" s="57">
        <v>1567.7</v>
      </c>
      <c r="U40" s="57">
        <v>1543</v>
      </c>
      <c r="V40" s="57">
        <v>1497.1</v>
      </c>
      <c r="W40" s="59">
        <v>1985.5</v>
      </c>
      <c r="X40" s="60">
        <v>1934.9</v>
      </c>
      <c r="Y40" s="60">
        <v>1624.2</v>
      </c>
      <c r="Z40" s="60">
        <v>2314</v>
      </c>
      <c r="AA40" s="60">
        <v>2724</v>
      </c>
      <c r="AB40" s="1">
        <f t="shared" si="2"/>
        <v>0.17718236819360422</v>
      </c>
    </row>
    <row r="41" spans="2:28" ht="18" customHeight="1">
      <c r="B41" s="80"/>
      <c r="C41" s="15" t="s">
        <v>23</v>
      </c>
      <c r="D41" s="18" t="s">
        <v>24</v>
      </c>
      <c r="E41" s="65">
        <f aca="true" t="shared" si="17" ref="E41:AA41">E40/E39*1000</f>
        <v>1790.5759162303666</v>
      </c>
      <c r="F41" s="65">
        <f t="shared" si="17"/>
        <v>1512.8205128205127</v>
      </c>
      <c r="G41" s="65">
        <f t="shared" si="17"/>
        <v>1729.4117647058824</v>
      </c>
      <c r="H41" s="65">
        <f t="shared" si="17"/>
        <v>1860.9271523178807</v>
      </c>
      <c r="I41" s="65">
        <f t="shared" si="17"/>
        <v>1851.851851851852</v>
      </c>
      <c r="J41" s="65">
        <f t="shared" si="17"/>
        <v>1976.3033175355451</v>
      </c>
      <c r="K41" s="65">
        <f t="shared" si="17"/>
        <v>1729.685807150596</v>
      </c>
      <c r="L41" s="65">
        <f t="shared" si="17"/>
        <v>2356.7567567567567</v>
      </c>
      <c r="M41" s="65">
        <f t="shared" si="17"/>
        <v>2045.751633986928</v>
      </c>
      <c r="N41" s="65">
        <f t="shared" si="17"/>
        <v>1652.3235800344235</v>
      </c>
      <c r="O41" s="65">
        <f t="shared" si="17"/>
        <v>1426.9036191464522</v>
      </c>
      <c r="P41" s="66">
        <f t="shared" si="17"/>
        <v>1793.1931931931933</v>
      </c>
      <c r="Q41" s="67">
        <f t="shared" si="17"/>
        <v>1629.312104511125</v>
      </c>
      <c r="R41" s="65">
        <f t="shared" si="17"/>
        <v>2306.8660774983005</v>
      </c>
      <c r="S41" s="65">
        <f t="shared" si="17"/>
        <v>2242.1240120227094</v>
      </c>
      <c r="T41" s="57">
        <f t="shared" si="17"/>
        <v>1987.9533350240933</v>
      </c>
      <c r="U41" s="57">
        <f t="shared" si="17"/>
        <v>2108.2115043038666</v>
      </c>
      <c r="V41" s="57">
        <f t="shared" si="17"/>
        <v>2125.3549119818285</v>
      </c>
      <c r="W41" s="57">
        <f t="shared" si="17"/>
        <v>2354.1617263457433</v>
      </c>
      <c r="X41" s="57">
        <f t="shared" si="17"/>
        <v>2286.8455265335065</v>
      </c>
      <c r="Y41" s="57">
        <f t="shared" si="17"/>
        <v>2327.6010318142735</v>
      </c>
      <c r="Z41" s="57">
        <f t="shared" si="17"/>
        <v>2830.9273305603133</v>
      </c>
      <c r="AA41" s="57">
        <f t="shared" si="17"/>
        <v>2664.319248826291</v>
      </c>
      <c r="AB41" s="1">
        <f t="shared" si="2"/>
        <v>-0.058852828871819196</v>
      </c>
    </row>
    <row r="42" spans="2:28" ht="18" customHeight="1">
      <c r="B42" s="78" t="s">
        <v>36</v>
      </c>
      <c r="C42" s="15" t="s">
        <v>19</v>
      </c>
      <c r="D42" s="16" t="s">
        <v>20</v>
      </c>
      <c r="E42" s="57">
        <v>83.89</v>
      </c>
      <c r="F42" s="57">
        <v>89.42</v>
      </c>
      <c r="G42" s="57">
        <v>100.698</v>
      </c>
      <c r="H42" s="57">
        <v>86.089</v>
      </c>
      <c r="I42" s="57">
        <v>91.898</v>
      </c>
      <c r="J42" s="57">
        <v>94.8</v>
      </c>
      <c r="K42" s="57">
        <v>80.777</v>
      </c>
      <c r="L42" s="57">
        <v>88.547</v>
      </c>
      <c r="M42" s="57">
        <v>102.086</v>
      </c>
      <c r="N42" s="57">
        <v>101.493</v>
      </c>
      <c r="O42" s="57">
        <v>102.914</v>
      </c>
      <c r="P42" s="57">
        <v>102.483</v>
      </c>
      <c r="Q42" s="57">
        <v>93.9</v>
      </c>
      <c r="R42" s="57">
        <v>84.5</v>
      </c>
      <c r="S42" s="57">
        <v>98.2</v>
      </c>
      <c r="T42" s="57">
        <v>129.5</v>
      </c>
      <c r="U42" s="57">
        <v>113.1</v>
      </c>
      <c r="V42" s="57">
        <v>102.6</v>
      </c>
      <c r="W42" s="59">
        <v>115.2</v>
      </c>
      <c r="X42" s="60">
        <v>113.8</v>
      </c>
      <c r="Y42" s="60">
        <v>84.1</v>
      </c>
      <c r="Z42" s="60">
        <v>84.7</v>
      </c>
      <c r="AA42" s="60">
        <v>100.8</v>
      </c>
      <c r="AB42" s="1">
        <f t="shared" si="2"/>
        <v>0.1900826446280992</v>
      </c>
    </row>
    <row r="43" spans="2:28" ht="18" customHeight="1">
      <c r="B43" s="79"/>
      <c r="C43" s="15" t="s">
        <v>21</v>
      </c>
      <c r="D43" s="16" t="s">
        <v>22</v>
      </c>
      <c r="E43" s="57">
        <v>138.325</v>
      </c>
      <c r="F43" s="68">
        <v>140.548</v>
      </c>
      <c r="G43" s="68">
        <v>172.172</v>
      </c>
      <c r="H43" s="68">
        <v>151.544</v>
      </c>
      <c r="I43" s="68">
        <v>160.23</v>
      </c>
      <c r="J43" s="68">
        <v>170.129</v>
      </c>
      <c r="K43" s="68">
        <v>154.183</v>
      </c>
      <c r="L43" s="68">
        <v>141.255</v>
      </c>
      <c r="M43" s="68">
        <v>193.154</v>
      </c>
      <c r="N43" s="68">
        <v>179.421</v>
      </c>
      <c r="O43" s="68">
        <v>184.487</v>
      </c>
      <c r="P43" s="68">
        <v>197.724</v>
      </c>
      <c r="Q43" s="68">
        <v>189.4</v>
      </c>
      <c r="R43" s="68">
        <v>174.9</v>
      </c>
      <c r="S43" s="68">
        <v>217.3</v>
      </c>
      <c r="T43" s="68">
        <v>301.6</v>
      </c>
      <c r="U43" s="68">
        <v>267.7</v>
      </c>
      <c r="V43" s="57">
        <v>225.7</v>
      </c>
      <c r="W43" s="59">
        <v>303.1</v>
      </c>
      <c r="X43" s="60">
        <v>300.6</v>
      </c>
      <c r="Y43" s="60">
        <v>225.6</v>
      </c>
      <c r="Z43" s="60">
        <v>226.5</v>
      </c>
      <c r="AA43" s="60">
        <v>294.5</v>
      </c>
      <c r="AB43" s="1">
        <f t="shared" si="2"/>
        <v>0.30022075055187636</v>
      </c>
    </row>
    <row r="44" spans="2:28" ht="18" customHeight="1">
      <c r="B44" s="80"/>
      <c r="C44" s="15" t="s">
        <v>23</v>
      </c>
      <c r="D44" s="16" t="s">
        <v>24</v>
      </c>
      <c r="E44" s="57">
        <f aca="true" t="shared" si="18" ref="E44:AA44">E43/E42*1000</f>
        <v>1648.885445225891</v>
      </c>
      <c r="F44" s="57">
        <f t="shared" si="18"/>
        <v>1571.7736524267502</v>
      </c>
      <c r="G44" s="57">
        <f t="shared" si="18"/>
        <v>1709.7856958430157</v>
      </c>
      <c r="H44" s="57">
        <f t="shared" si="18"/>
        <v>1760.3178106378286</v>
      </c>
      <c r="I44" s="57">
        <f t="shared" si="18"/>
        <v>1743.563516072167</v>
      </c>
      <c r="J44" s="57">
        <f t="shared" si="18"/>
        <v>1794.6097046413502</v>
      </c>
      <c r="K44" s="57">
        <f t="shared" si="18"/>
        <v>1908.7487774985452</v>
      </c>
      <c r="L44" s="57">
        <f t="shared" si="18"/>
        <v>1595.254497611438</v>
      </c>
      <c r="M44" s="57">
        <f t="shared" si="18"/>
        <v>1892.071390788159</v>
      </c>
      <c r="N44" s="57">
        <f t="shared" si="18"/>
        <v>1767.8164996600751</v>
      </c>
      <c r="O44" s="57">
        <f t="shared" si="18"/>
        <v>1792.6326835998989</v>
      </c>
      <c r="P44" s="57">
        <f t="shared" si="18"/>
        <v>1929.334621351834</v>
      </c>
      <c r="Q44" s="57">
        <f t="shared" si="18"/>
        <v>2017.0394036208731</v>
      </c>
      <c r="R44" s="57">
        <f t="shared" si="18"/>
        <v>2069.8224852071007</v>
      </c>
      <c r="S44" s="57">
        <f t="shared" si="18"/>
        <v>2212.8309572301428</v>
      </c>
      <c r="T44" s="57">
        <f t="shared" si="18"/>
        <v>2328.957528957529</v>
      </c>
      <c r="U44" s="57">
        <f t="shared" si="18"/>
        <v>2366.9319186560565</v>
      </c>
      <c r="V44" s="57">
        <f t="shared" si="18"/>
        <v>2199.805068226121</v>
      </c>
      <c r="W44" s="57">
        <f t="shared" si="18"/>
        <v>2631.0763888888887</v>
      </c>
      <c r="X44" s="57">
        <f t="shared" si="18"/>
        <v>2641.4762741652025</v>
      </c>
      <c r="Y44" s="57">
        <f t="shared" si="18"/>
        <v>2682.5208085612367</v>
      </c>
      <c r="Z44" s="57">
        <f t="shared" si="18"/>
        <v>2674.144037780401</v>
      </c>
      <c r="AA44" s="57">
        <f t="shared" si="18"/>
        <v>2921.626984126984</v>
      </c>
      <c r="AB44" s="1">
        <f t="shared" si="2"/>
        <v>0.09254660289428518</v>
      </c>
    </row>
    <row r="45" spans="2:28" ht="18" customHeight="1">
      <c r="B45" s="78" t="s">
        <v>37</v>
      </c>
      <c r="C45" s="15" t="s">
        <v>19</v>
      </c>
      <c r="D45" s="16" t="s">
        <v>20</v>
      </c>
      <c r="E45" s="57">
        <v>10</v>
      </c>
      <c r="F45" s="57">
        <v>10</v>
      </c>
      <c r="G45" s="57">
        <v>10</v>
      </c>
      <c r="H45" s="57">
        <v>10</v>
      </c>
      <c r="I45" s="57">
        <v>10</v>
      </c>
      <c r="J45" s="57">
        <v>10</v>
      </c>
      <c r="K45" s="57">
        <v>10</v>
      </c>
      <c r="L45" s="57">
        <v>10</v>
      </c>
      <c r="M45" s="57">
        <v>12.4</v>
      </c>
      <c r="N45" s="57">
        <v>44.3</v>
      </c>
      <c r="O45" s="57">
        <v>58</v>
      </c>
      <c r="P45" s="58">
        <v>37</v>
      </c>
      <c r="Q45" s="59">
        <v>52.6</v>
      </c>
      <c r="R45" s="57">
        <v>43.2</v>
      </c>
      <c r="S45" s="57">
        <v>55.1</v>
      </c>
      <c r="T45" s="57">
        <v>50.1</v>
      </c>
      <c r="U45" s="57">
        <v>66.9</v>
      </c>
      <c r="V45" s="57">
        <v>75.4</v>
      </c>
      <c r="W45" s="59">
        <v>113.2</v>
      </c>
      <c r="X45" s="60">
        <v>75</v>
      </c>
      <c r="Y45" s="60">
        <v>71</v>
      </c>
      <c r="Z45" s="60">
        <v>66.4</v>
      </c>
      <c r="AA45" s="60">
        <v>74.6</v>
      </c>
      <c r="AB45" s="1">
        <f t="shared" si="2"/>
        <v>0.12349397590361422</v>
      </c>
    </row>
    <row r="46" spans="2:28" ht="18" customHeight="1">
      <c r="B46" s="79"/>
      <c r="C46" s="15" t="s">
        <v>21</v>
      </c>
      <c r="D46" s="16" t="s">
        <v>22</v>
      </c>
      <c r="E46" s="57">
        <v>11</v>
      </c>
      <c r="F46" s="57">
        <v>11</v>
      </c>
      <c r="G46" s="57">
        <v>11</v>
      </c>
      <c r="H46" s="57">
        <v>11</v>
      </c>
      <c r="I46" s="57">
        <v>11</v>
      </c>
      <c r="J46" s="57">
        <v>11</v>
      </c>
      <c r="K46" s="57">
        <v>11</v>
      </c>
      <c r="L46" s="57">
        <v>11</v>
      </c>
      <c r="M46" s="57">
        <v>15.8</v>
      </c>
      <c r="N46" s="57">
        <v>49</v>
      </c>
      <c r="O46" s="57">
        <v>97.4</v>
      </c>
      <c r="P46" s="58">
        <v>56.3</v>
      </c>
      <c r="Q46" s="59">
        <v>71</v>
      </c>
      <c r="R46" s="57">
        <v>56.4</v>
      </c>
      <c r="S46" s="57">
        <v>85.8</v>
      </c>
      <c r="T46" s="57">
        <v>68.1</v>
      </c>
      <c r="U46" s="57">
        <v>93.6</v>
      </c>
      <c r="V46" s="57">
        <v>106.1</v>
      </c>
      <c r="W46" s="59">
        <v>147.1</v>
      </c>
      <c r="X46" s="60">
        <v>109.4</v>
      </c>
      <c r="Y46" s="60">
        <v>80.6</v>
      </c>
      <c r="Z46" s="60">
        <v>83.1</v>
      </c>
      <c r="AA46" s="60">
        <v>110.4</v>
      </c>
      <c r="AB46" s="1">
        <f t="shared" si="2"/>
        <v>0.3285198555956681</v>
      </c>
    </row>
    <row r="47" spans="2:28" ht="18" customHeight="1">
      <c r="B47" s="80"/>
      <c r="C47" s="15" t="s">
        <v>23</v>
      </c>
      <c r="D47" s="18" t="s">
        <v>24</v>
      </c>
      <c r="E47" s="65">
        <f aca="true" t="shared" si="19" ref="E47:AA47">E46/E45*1000</f>
        <v>1100</v>
      </c>
      <c r="F47" s="65">
        <f t="shared" si="19"/>
        <v>1100</v>
      </c>
      <c r="G47" s="65">
        <f t="shared" si="19"/>
        <v>1100</v>
      </c>
      <c r="H47" s="65">
        <f t="shared" si="19"/>
        <v>1100</v>
      </c>
      <c r="I47" s="65">
        <f t="shared" si="19"/>
        <v>1100</v>
      </c>
      <c r="J47" s="65">
        <f t="shared" si="19"/>
        <v>1100</v>
      </c>
      <c r="K47" s="65">
        <f t="shared" si="19"/>
        <v>1100</v>
      </c>
      <c r="L47" s="65">
        <f t="shared" si="19"/>
        <v>1100</v>
      </c>
      <c r="M47" s="65">
        <f t="shared" si="19"/>
        <v>1274.1935483870968</v>
      </c>
      <c r="N47" s="65">
        <f t="shared" si="19"/>
        <v>1106.0948081264107</v>
      </c>
      <c r="O47" s="65">
        <f t="shared" si="19"/>
        <v>1679.3103448275863</v>
      </c>
      <c r="P47" s="66">
        <f t="shared" si="19"/>
        <v>1521.6216216216217</v>
      </c>
      <c r="Q47" s="67">
        <f t="shared" si="19"/>
        <v>1349.8098859315587</v>
      </c>
      <c r="R47" s="65">
        <f t="shared" si="19"/>
        <v>1305.5555555555554</v>
      </c>
      <c r="S47" s="65">
        <f t="shared" si="19"/>
        <v>1557.168784029038</v>
      </c>
      <c r="T47" s="57">
        <f t="shared" si="19"/>
        <v>1359.2814371257484</v>
      </c>
      <c r="U47" s="57">
        <f t="shared" si="19"/>
        <v>1399.1031390134528</v>
      </c>
      <c r="V47" s="57">
        <f t="shared" si="19"/>
        <v>1407.1618037135277</v>
      </c>
      <c r="W47" s="57">
        <f t="shared" si="19"/>
        <v>1299.469964664311</v>
      </c>
      <c r="X47" s="57">
        <f t="shared" si="19"/>
        <v>1458.6666666666667</v>
      </c>
      <c r="Y47" s="57">
        <f t="shared" si="19"/>
        <v>1135.2112676056336</v>
      </c>
      <c r="Z47" s="57">
        <f t="shared" si="19"/>
        <v>1251.5060240963853</v>
      </c>
      <c r="AA47" s="57">
        <f t="shared" si="19"/>
        <v>1479.892761394102</v>
      </c>
      <c r="AB47" s="1">
        <f t="shared" si="2"/>
        <v>0.18248952294306142</v>
      </c>
    </row>
    <row r="48" spans="2:28" ht="18" customHeight="1">
      <c r="B48" s="78" t="s">
        <v>38</v>
      </c>
      <c r="C48" s="15" t="s">
        <v>19</v>
      </c>
      <c r="D48" s="16" t="s">
        <v>20</v>
      </c>
      <c r="E48" s="57">
        <v>195</v>
      </c>
      <c r="F48" s="57">
        <v>254</v>
      </c>
      <c r="G48" s="57">
        <v>284</v>
      </c>
      <c r="H48" s="57">
        <v>263</v>
      </c>
      <c r="I48" s="57">
        <v>263</v>
      </c>
      <c r="J48" s="57">
        <v>263</v>
      </c>
      <c r="K48" s="57">
        <v>147.1</v>
      </c>
      <c r="L48" s="57">
        <v>200</v>
      </c>
      <c r="M48" s="57">
        <v>191</v>
      </c>
      <c r="N48" s="57">
        <v>204</v>
      </c>
      <c r="O48" s="57">
        <v>221.9</v>
      </c>
      <c r="P48" s="58">
        <v>250.3</v>
      </c>
      <c r="Q48" s="59">
        <v>256.5</v>
      </c>
      <c r="R48" s="57">
        <v>267.2</v>
      </c>
      <c r="S48" s="57">
        <v>299.2</v>
      </c>
      <c r="T48" s="57">
        <v>326.2</v>
      </c>
      <c r="U48" s="57">
        <v>356.8</v>
      </c>
      <c r="V48" s="57">
        <v>321.4</v>
      </c>
      <c r="W48" s="59">
        <v>106.1</v>
      </c>
      <c r="X48" s="60">
        <v>111.2</v>
      </c>
      <c r="Y48" s="60">
        <v>126.4</v>
      </c>
      <c r="Z48" s="60">
        <v>153.8</v>
      </c>
      <c r="AA48" s="60">
        <v>153</v>
      </c>
      <c r="AB48" s="1">
        <f t="shared" si="2"/>
        <v>-0.005201560468140465</v>
      </c>
    </row>
    <row r="49" spans="2:28" ht="18" customHeight="1">
      <c r="B49" s="79"/>
      <c r="C49" s="15" t="s">
        <v>21</v>
      </c>
      <c r="D49" s="16" t="s">
        <v>22</v>
      </c>
      <c r="E49" s="57">
        <v>256</v>
      </c>
      <c r="F49" s="57">
        <v>307</v>
      </c>
      <c r="G49" s="57">
        <v>295</v>
      </c>
      <c r="H49" s="57">
        <v>292</v>
      </c>
      <c r="I49" s="57">
        <v>292</v>
      </c>
      <c r="J49" s="57">
        <v>292</v>
      </c>
      <c r="K49" s="57">
        <v>196.3</v>
      </c>
      <c r="L49" s="57">
        <v>214</v>
      </c>
      <c r="M49" s="57">
        <v>197</v>
      </c>
      <c r="N49" s="57">
        <v>286.9</v>
      </c>
      <c r="O49" s="57">
        <v>194.1</v>
      </c>
      <c r="P49" s="58">
        <v>332.6</v>
      </c>
      <c r="Q49" s="59">
        <v>284.7</v>
      </c>
      <c r="R49" s="57">
        <v>390.1</v>
      </c>
      <c r="S49" s="57">
        <v>411</v>
      </c>
      <c r="T49" s="57">
        <v>433.3</v>
      </c>
      <c r="U49" s="57">
        <v>516.5</v>
      </c>
      <c r="V49" s="57">
        <v>378</v>
      </c>
      <c r="W49" s="59">
        <v>230.2</v>
      </c>
      <c r="X49" s="60">
        <v>232.2</v>
      </c>
      <c r="Y49" s="60">
        <v>244.1</v>
      </c>
      <c r="Z49" s="60">
        <v>379</v>
      </c>
      <c r="AA49" s="60">
        <v>353.5</v>
      </c>
      <c r="AB49" s="1">
        <f t="shared" si="2"/>
        <v>-0.06728232189973615</v>
      </c>
    </row>
    <row r="50" spans="2:28" ht="18" customHeight="1">
      <c r="B50" s="80"/>
      <c r="C50" s="15" t="s">
        <v>23</v>
      </c>
      <c r="D50" s="18" t="s">
        <v>24</v>
      </c>
      <c r="E50" s="57">
        <f>E49/E48*1000</f>
        <v>1312.820512820513</v>
      </c>
      <c r="F50" s="57">
        <f>F49/F48*1000</f>
        <v>1208.6614173228347</v>
      </c>
      <c r="G50" s="57">
        <f>G49/G48*1000</f>
        <v>1038.7323943661972</v>
      </c>
      <c r="H50" s="57">
        <f>H49/H48*1000</f>
        <v>1110.2661596958174</v>
      </c>
      <c r="I50" s="57">
        <f>I49/I48*1000</f>
        <v>1110.2661596958174</v>
      </c>
      <c r="J50" s="57">
        <f aca="true" t="shared" si="20" ref="J50:AA50">J49/J48*1000</f>
        <v>1110.2661596958174</v>
      </c>
      <c r="K50" s="57">
        <f t="shared" si="20"/>
        <v>1334.466349422162</v>
      </c>
      <c r="L50" s="57">
        <f t="shared" si="20"/>
        <v>1070</v>
      </c>
      <c r="M50" s="57">
        <f t="shared" si="20"/>
        <v>1031.413612565445</v>
      </c>
      <c r="N50" s="57">
        <f t="shared" si="20"/>
        <v>1406.3725490196077</v>
      </c>
      <c r="O50" s="57">
        <f t="shared" si="20"/>
        <v>874.7183415953132</v>
      </c>
      <c r="P50" s="57">
        <f t="shared" si="20"/>
        <v>1328.8054334798242</v>
      </c>
      <c r="Q50" s="57">
        <f t="shared" si="20"/>
        <v>1109.9415204678362</v>
      </c>
      <c r="R50" s="57">
        <f t="shared" si="20"/>
        <v>1459.9550898203595</v>
      </c>
      <c r="S50" s="57">
        <f t="shared" si="20"/>
        <v>1373.6631016042782</v>
      </c>
      <c r="T50" s="57">
        <f t="shared" si="20"/>
        <v>1328.3261802575107</v>
      </c>
      <c r="U50" s="57">
        <f t="shared" si="20"/>
        <v>1447.5896860986545</v>
      </c>
      <c r="V50" s="57">
        <f t="shared" si="20"/>
        <v>1176.1045426260114</v>
      </c>
      <c r="W50" s="57">
        <f t="shared" si="20"/>
        <v>2169.651272384543</v>
      </c>
      <c r="X50" s="57">
        <f t="shared" si="20"/>
        <v>2088.1294964028775</v>
      </c>
      <c r="Y50" s="57">
        <f t="shared" si="20"/>
        <v>1931.1708860759493</v>
      </c>
      <c r="Z50" s="57">
        <f t="shared" si="20"/>
        <v>2464.239271781534</v>
      </c>
      <c r="AA50" s="57">
        <f t="shared" si="20"/>
        <v>2310.457516339869</v>
      </c>
      <c r="AB50" s="1">
        <f t="shared" si="2"/>
        <v>-0.062405366720126976</v>
      </c>
    </row>
    <row r="51" spans="2:28" ht="18" customHeight="1">
      <c r="B51" s="78" t="s">
        <v>39</v>
      </c>
      <c r="C51" s="15" t="s">
        <v>19</v>
      </c>
      <c r="D51" s="16" t="s">
        <v>20</v>
      </c>
      <c r="E51" s="57">
        <v>4</v>
      </c>
      <c r="F51" s="57">
        <v>5</v>
      </c>
      <c r="G51" s="57">
        <v>5</v>
      </c>
      <c r="H51" s="57">
        <v>5</v>
      </c>
      <c r="I51" s="57">
        <v>5</v>
      </c>
      <c r="J51" s="57">
        <v>5</v>
      </c>
      <c r="K51" s="57">
        <v>5</v>
      </c>
      <c r="L51" s="57">
        <v>9</v>
      </c>
      <c r="M51" s="57">
        <v>10.1</v>
      </c>
      <c r="N51" s="57">
        <v>6.3</v>
      </c>
      <c r="O51" s="57">
        <v>7</v>
      </c>
      <c r="P51" s="58">
        <v>7.2</v>
      </c>
      <c r="Q51" s="59">
        <v>5.5</v>
      </c>
      <c r="R51" s="57">
        <v>2.6</v>
      </c>
      <c r="S51" s="57">
        <v>2.6</v>
      </c>
      <c r="T51" s="57">
        <v>2.6</v>
      </c>
      <c r="U51" s="57">
        <v>4.3</v>
      </c>
      <c r="V51" s="57">
        <v>4.3</v>
      </c>
      <c r="W51" s="59">
        <v>3.7</v>
      </c>
      <c r="X51" s="59">
        <v>4.7</v>
      </c>
      <c r="Y51" s="59">
        <v>3.6</v>
      </c>
      <c r="Z51" s="59">
        <v>2.4</v>
      </c>
      <c r="AA51" s="59">
        <v>2.3</v>
      </c>
      <c r="AB51" s="1">
        <f t="shared" si="2"/>
        <v>-0.04166666666666674</v>
      </c>
    </row>
    <row r="52" spans="2:28" ht="18" customHeight="1">
      <c r="B52" s="79"/>
      <c r="C52" s="15" t="s">
        <v>21</v>
      </c>
      <c r="D52" s="16" t="s">
        <v>22</v>
      </c>
      <c r="E52" s="57">
        <v>4</v>
      </c>
      <c r="F52" s="57">
        <v>7</v>
      </c>
      <c r="G52" s="57">
        <v>7</v>
      </c>
      <c r="H52" s="57">
        <v>6</v>
      </c>
      <c r="I52" s="57">
        <v>6</v>
      </c>
      <c r="J52" s="57">
        <v>6</v>
      </c>
      <c r="K52" s="57">
        <v>6</v>
      </c>
      <c r="L52" s="57">
        <v>7</v>
      </c>
      <c r="M52" s="57">
        <v>8</v>
      </c>
      <c r="N52" s="57">
        <v>8</v>
      </c>
      <c r="O52" s="57">
        <v>6.8</v>
      </c>
      <c r="P52" s="58">
        <v>8.6</v>
      </c>
      <c r="Q52" s="59">
        <v>5.8</v>
      </c>
      <c r="R52" s="57">
        <v>3.4</v>
      </c>
      <c r="S52" s="57">
        <v>3.5</v>
      </c>
      <c r="T52" s="57">
        <v>3.4</v>
      </c>
      <c r="U52" s="57">
        <v>6.6</v>
      </c>
      <c r="V52" s="57">
        <v>5.9</v>
      </c>
      <c r="W52" s="59">
        <v>4.9</v>
      </c>
      <c r="X52" s="59">
        <v>6.1</v>
      </c>
      <c r="Y52" s="59">
        <v>4.8</v>
      </c>
      <c r="Z52" s="59">
        <v>3.2</v>
      </c>
      <c r="AA52" s="59">
        <v>3.5</v>
      </c>
      <c r="AB52" s="1">
        <f t="shared" si="2"/>
        <v>0.09375</v>
      </c>
    </row>
    <row r="53" spans="2:28" ht="18" customHeight="1">
      <c r="B53" s="80"/>
      <c r="C53" s="15" t="s">
        <v>23</v>
      </c>
      <c r="D53" s="18" t="s">
        <v>24</v>
      </c>
      <c r="E53" s="57">
        <f>E52/E51*1000</f>
        <v>1000</v>
      </c>
      <c r="F53" s="57">
        <f>F52/F51*1000</f>
        <v>1400</v>
      </c>
      <c r="G53" s="57">
        <f>G52/G51*1000</f>
        <v>1400</v>
      </c>
      <c r="H53" s="57">
        <f>H52/H51*1000</f>
        <v>1200</v>
      </c>
      <c r="I53" s="57">
        <f>I52/I51*1000</f>
        <v>1200</v>
      </c>
      <c r="J53" s="57">
        <f aca="true" t="shared" si="21" ref="J53:AA53">J52/J51*1000</f>
        <v>1200</v>
      </c>
      <c r="K53" s="57">
        <f t="shared" si="21"/>
        <v>1200</v>
      </c>
      <c r="L53" s="57">
        <f t="shared" si="21"/>
        <v>777.7777777777778</v>
      </c>
      <c r="M53" s="57">
        <f t="shared" si="21"/>
        <v>792.0792079207921</v>
      </c>
      <c r="N53" s="57">
        <f t="shared" si="21"/>
        <v>1269.8412698412699</v>
      </c>
      <c r="O53" s="57">
        <f t="shared" si="21"/>
        <v>971.4285714285714</v>
      </c>
      <c r="P53" s="57">
        <f t="shared" si="21"/>
        <v>1194.4444444444443</v>
      </c>
      <c r="Q53" s="57">
        <f t="shared" si="21"/>
        <v>1054.5454545454545</v>
      </c>
      <c r="R53" s="57">
        <f t="shared" si="21"/>
        <v>1307.6923076923076</v>
      </c>
      <c r="S53" s="57">
        <f t="shared" si="21"/>
        <v>1346.153846153846</v>
      </c>
      <c r="T53" s="57">
        <f t="shared" si="21"/>
        <v>1307.6923076923076</v>
      </c>
      <c r="U53" s="57">
        <f t="shared" si="21"/>
        <v>1534.8837209302326</v>
      </c>
      <c r="V53" s="57">
        <f t="shared" si="21"/>
        <v>1372.0930232558142</v>
      </c>
      <c r="W53" s="57">
        <f t="shared" si="21"/>
        <v>1324.3243243243244</v>
      </c>
      <c r="X53" s="57">
        <f t="shared" si="21"/>
        <v>1297.872340425532</v>
      </c>
      <c r="Y53" s="57">
        <f t="shared" si="21"/>
        <v>1333.3333333333333</v>
      </c>
      <c r="Z53" s="57">
        <f t="shared" si="21"/>
        <v>1333.3333333333335</v>
      </c>
      <c r="AA53" s="57">
        <f t="shared" si="21"/>
        <v>1521.7391304347827</v>
      </c>
      <c r="AB53" s="1">
        <f t="shared" si="2"/>
        <v>0.14130434782608692</v>
      </c>
    </row>
    <row r="54" spans="2:28" ht="18" customHeight="1">
      <c r="B54" s="78" t="s">
        <v>40</v>
      </c>
      <c r="C54" s="15" t="s">
        <v>19</v>
      </c>
      <c r="D54" s="16" t="s">
        <v>20</v>
      </c>
      <c r="E54" s="57">
        <v>105</v>
      </c>
      <c r="F54" s="57">
        <v>98</v>
      </c>
      <c r="G54" s="57">
        <v>71</v>
      </c>
      <c r="H54" s="57">
        <v>68</v>
      </c>
      <c r="I54" s="57">
        <v>70</v>
      </c>
      <c r="J54" s="57">
        <v>65</v>
      </c>
      <c r="K54" s="57">
        <v>89.1</v>
      </c>
      <c r="L54" s="57">
        <v>126</v>
      </c>
      <c r="M54" s="57">
        <v>157.2</v>
      </c>
      <c r="N54" s="57">
        <v>136.5</v>
      </c>
      <c r="O54" s="57">
        <v>150.8</v>
      </c>
      <c r="P54" s="58">
        <v>142.1</v>
      </c>
      <c r="Q54" s="59">
        <v>154.1</v>
      </c>
      <c r="R54" s="57">
        <v>112.5</v>
      </c>
      <c r="S54" s="57">
        <v>137.1</v>
      </c>
      <c r="T54" s="57">
        <v>140</v>
      </c>
      <c r="U54" s="57">
        <v>142.9</v>
      </c>
      <c r="V54" s="57">
        <v>90</v>
      </c>
      <c r="W54" s="59">
        <v>98.3</v>
      </c>
      <c r="X54" s="60">
        <v>79.3</v>
      </c>
      <c r="Y54" s="60">
        <v>77.5</v>
      </c>
      <c r="Z54" s="60">
        <v>87.9</v>
      </c>
      <c r="AA54" s="60">
        <v>88.4</v>
      </c>
      <c r="AB54" s="1">
        <f t="shared" si="2"/>
        <v>0.005688282138794021</v>
      </c>
    </row>
    <row r="55" spans="2:28" ht="18" customHeight="1">
      <c r="B55" s="79"/>
      <c r="C55" s="15" t="s">
        <v>21</v>
      </c>
      <c r="D55" s="16" t="s">
        <v>22</v>
      </c>
      <c r="E55" s="57">
        <v>210</v>
      </c>
      <c r="F55" s="57">
        <v>113</v>
      </c>
      <c r="G55" s="57">
        <v>127</v>
      </c>
      <c r="H55" s="57">
        <v>110</v>
      </c>
      <c r="I55" s="57">
        <v>91</v>
      </c>
      <c r="J55" s="57">
        <v>104</v>
      </c>
      <c r="K55" s="57">
        <v>225</v>
      </c>
      <c r="L55" s="57">
        <v>245</v>
      </c>
      <c r="M55" s="57">
        <v>302</v>
      </c>
      <c r="N55" s="57">
        <v>314.8</v>
      </c>
      <c r="O55" s="57">
        <v>319.3</v>
      </c>
      <c r="P55" s="58">
        <v>286.9</v>
      </c>
      <c r="Q55" s="59">
        <v>234.8</v>
      </c>
      <c r="R55" s="57">
        <v>303.7</v>
      </c>
      <c r="S55" s="57">
        <v>367.2</v>
      </c>
      <c r="T55" s="57">
        <v>386.7</v>
      </c>
      <c r="U55" s="57">
        <v>399.4</v>
      </c>
      <c r="V55" s="57">
        <v>205.8</v>
      </c>
      <c r="W55" s="59">
        <v>264.7</v>
      </c>
      <c r="X55" s="60">
        <v>237</v>
      </c>
      <c r="Y55" s="60">
        <v>201.4</v>
      </c>
      <c r="Z55" s="60">
        <v>283.9</v>
      </c>
      <c r="AA55" s="60">
        <v>305.1</v>
      </c>
      <c r="AB55" s="1">
        <f t="shared" si="2"/>
        <v>0.07467418104966561</v>
      </c>
    </row>
    <row r="56" spans="2:28" ht="18" customHeight="1">
      <c r="B56" s="80"/>
      <c r="C56" s="15" t="s">
        <v>23</v>
      </c>
      <c r="D56" s="18" t="s">
        <v>24</v>
      </c>
      <c r="E56" s="57">
        <f aca="true" t="shared" si="22" ref="E56:AA56">E55/E54*1000</f>
        <v>2000</v>
      </c>
      <c r="F56" s="57">
        <f t="shared" si="22"/>
        <v>1153.061224489796</v>
      </c>
      <c r="G56" s="57">
        <f t="shared" si="22"/>
        <v>1788.7323943661972</v>
      </c>
      <c r="H56" s="57">
        <f t="shared" si="22"/>
        <v>1617.6470588235295</v>
      </c>
      <c r="I56" s="57">
        <f t="shared" si="22"/>
        <v>1300</v>
      </c>
      <c r="J56" s="57">
        <f t="shared" si="22"/>
        <v>1600</v>
      </c>
      <c r="K56" s="57">
        <f t="shared" si="22"/>
        <v>2525.2525252525256</v>
      </c>
      <c r="L56" s="57">
        <f t="shared" si="22"/>
        <v>1944.4444444444443</v>
      </c>
      <c r="M56" s="57">
        <f t="shared" si="22"/>
        <v>1921.1195928753182</v>
      </c>
      <c r="N56" s="57">
        <f t="shared" si="22"/>
        <v>2306.2271062271066</v>
      </c>
      <c r="O56" s="57">
        <f t="shared" si="22"/>
        <v>2117.3740053050396</v>
      </c>
      <c r="P56" s="58">
        <f t="shared" si="22"/>
        <v>2019.0007037297676</v>
      </c>
      <c r="Q56" s="59">
        <f t="shared" si="22"/>
        <v>1523.6859182349126</v>
      </c>
      <c r="R56" s="57">
        <f t="shared" si="22"/>
        <v>2699.5555555555557</v>
      </c>
      <c r="S56" s="57">
        <f t="shared" si="22"/>
        <v>2678.3369803063456</v>
      </c>
      <c r="T56" s="57">
        <f t="shared" si="22"/>
        <v>2762.142857142857</v>
      </c>
      <c r="U56" s="57">
        <f t="shared" si="22"/>
        <v>2794.961511546536</v>
      </c>
      <c r="V56" s="57">
        <f t="shared" si="22"/>
        <v>2286.6666666666665</v>
      </c>
      <c r="W56" s="57">
        <f t="shared" si="22"/>
        <v>2692.7772126144455</v>
      </c>
      <c r="X56" s="57">
        <f t="shared" si="22"/>
        <v>2988.650693568726</v>
      </c>
      <c r="Y56" s="57">
        <f t="shared" si="22"/>
        <v>2598.7096774193546</v>
      </c>
      <c r="Z56" s="57">
        <f t="shared" si="22"/>
        <v>3229.8065984072805</v>
      </c>
      <c r="AA56" s="57">
        <f t="shared" si="22"/>
        <v>3451.3574660633485</v>
      </c>
      <c r="AB56" s="1">
        <f t="shared" si="2"/>
        <v>0.06859570717495034</v>
      </c>
    </row>
    <row r="57" spans="2:28" ht="18" customHeight="1">
      <c r="B57" s="78" t="s">
        <v>41</v>
      </c>
      <c r="C57" s="15" t="s">
        <v>19</v>
      </c>
      <c r="D57" s="16" t="s">
        <v>20</v>
      </c>
      <c r="E57" s="57">
        <v>3283</v>
      </c>
      <c r="F57" s="57">
        <v>2146</v>
      </c>
      <c r="G57" s="57">
        <v>1998</v>
      </c>
      <c r="H57" s="57">
        <v>1436</v>
      </c>
      <c r="I57" s="57">
        <v>1315</v>
      </c>
      <c r="J57" s="57">
        <v>977.8</v>
      </c>
      <c r="K57" s="57">
        <v>1832.9</v>
      </c>
      <c r="L57" s="57">
        <v>1497</v>
      </c>
      <c r="M57" s="57">
        <v>1373.2</v>
      </c>
      <c r="N57" s="57">
        <v>1251.8</v>
      </c>
      <c r="O57" s="57">
        <v>1468.1</v>
      </c>
      <c r="P57" s="58">
        <v>1710.2</v>
      </c>
      <c r="Q57" s="59">
        <v>2051.6</v>
      </c>
      <c r="R57" s="57">
        <v>2464</v>
      </c>
      <c r="S57" s="57">
        <v>2464.2</v>
      </c>
      <c r="T57" s="57">
        <v>2756.3</v>
      </c>
      <c r="U57" s="57">
        <v>2361.8</v>
      </c>
      <c r="V57" s="57">
        <v>1757.5</v>
      </c>
      <c r="W57" s="59">
        <v>1851.8</v>
      </c>
      <c r="X57" s="60">
        <v>2396.2</v>
      </c>
      <c r="Y57" s="60">
        <v>2428</v>
      </c>
      <c r="Z57" s="60">
        <v>2149.8</v>
      </c>
      <c r="AA57" s="60">
        <v>2166.2</v>
      </c>
      <c r="AB57" s="1">
        <f t="shared" si="2"/>
        <v>0.007628616615498851</v>
      </c>
    </row>
    <row r="58" spans="2:28" ht="18" customHeight="1">
      <c r="B58" s="79"/>
      <c r="C58" s="15" t="s">
        <v>21</v>
      </c>
      <c r="D58" s="16" t="s">
        <v>22</v>
      </c>
      <c r="E58" s="57">
        <v>3304</v>
      </c>
      <c r="F58" s="57">
        <v>3077.8</v>
      </c>
      <c r="G58" s="57">
        <v>2739.2</v>
      </c>
      <c r="H58" s="57">
        <v>2051.8</v>
      </c>
      <c r="I58" s="57">
        <v>2137.8</v>
      </c>
      <c r="J58" s="57">
        <v>1524.3</v>
      </c>
      <c r="K58" s="57">
        <v>3197.5</v>
      </c>
      <c r="L58" s="57">
        <v>2406.9</v>
      </c>
      <c r="M58" s="57">
        <v>2187.7</v>
      </c>
      <c r="N58" s="57">
        <v>2402.8</v>
      </c>
      <c r="O58" s="57">
        <v>1658.4</v>
      </c>
      <c r="P58" s="58">
        <v>3194.2</v>
      </c>
      <c r="Q58" s="59">
        <v>2913.9</v>
      </c>
      <c r="R58" s="57">
        <v>5851.3</v>
      </c>
      <c r="S58" s="57">
        <v>5851.3</v>
      </c>
      <c r="T58" s="57">
        <v>5845.9</v>
      </c>
      <c r="U58" s="57">
        <v>4873.1</v>
      </c>
      <c r="V58" s="57">
        <v>2233.7</v>
      </c>
      <c r="W58" s="59">
        <v>4097.1</v>
      </c>
      <c r="X58" s="60">
        <v>5884</v>
      </c>
      <c r="Y58" s="60">
        <v>5026.2</v>
      </c>
      <c r="Z58" s="60">
        <v>5881.6</v>
      </c>
      <c r="AA58" s="60">
        <v>5788.6</v>
      </c>
      <c r="AB58" s="1">
        <f t="shared" si="2"/>
        <v>-0.015812023939064224</v>
      </c>
    </row>
    <row r="59" spans="2:28" ht="18" customHeight="1" thickBot="1">
      <c r="B59" s="79"/>
      <c r="C59" s="46" t="s">
        <v>23</v>
      </c>
      <c r="D59" s="18" t="s">
        <v>24</v>
      </c>
      <c r="E59" s="65">
        <f>E58/E57*1000</f>
        <v>1006.3965884861408</v>
      </c>
      <c r="F59" s="65">
        <f aca="true" t="shared" si="23" ref="F59:AA59">F58/F57*1000</f>
        <v>1434.2031686859273</v>
      </c>
      <c r="G59" s="65">
        <f t="shared" si="23"/>
        <v>1370.970970970971</v>
      </c>
      <c r="H59" s="65">
        <f t="shared" si="23"/>
        <v>1428.8300835654597</v>
      </c>
      <c r="I59" s="65">
        <f t="shared" si="23"/>
        <v>1625.703422053232</v>
      </c>
      <c r="J59" s="65">
        <f t="shared" si="23"/>
        <v>1558.9077520965434</v>
      </c>
      <c r="K59" s="65">
        <f t="shared" si="23"/>
        <v>1744.5032462218342</v>
      </c>
      <c r="L59" s="65">
        <f t="shared" si="23"/>
        <v>1607.8156312625251</v>
      </c>
      <c r="M59" s="65">
        <f t="shared" si="23"/>
        <v>1593.140110690358</v>
      </c>
      <c r="N59" s="65">
        <f t="shared" si="23"/>
        <v>1919.4759546253397</v>
      </c>
      <c r="O59" s="65">
        <f t="shared" si="23"/>
        <v>1129.623322661944</v>
      </c>
      <c r="P59" s="67">
        <f t="shared" si="23"/>
        <v>1867.7347678634076</v>
      </c>
      <c r="Q59" s="67">
        <f t="shared" si="23"/>
        <v>1420.3061025541042</v>
      </c>
      <c r="R59" s="65">
        <f t="shared" si="23"/>
        <v>2374.7159090909095</v>
      </c>
      <c r="S59" s="65">
        <f t="shared" si="23"/>
        <v>2374.5231718204695</v>
      </c>
      <c r="T59" s="65">
        <f t="shared" si="23"/>
        <v>2120.9229764539414</v>
      </c>
      <c r="U59" s="65">
        <f t="shared" si="23"/>
        <v>2063.2991785925988</v>
      </c>
      <c r="V59" s="65">
        <f t="shared" si="23"/>
        <v>1270.9530583214791</v>
      </c>
      <c r="W59" s="65">
        <f t="shared" si="23"/>
        <v>2212.495949886597</v>
      </c>
      <c r="X59" s="65">
        <f t="shared" si="23"/>
        <v>2455.5546281612556</v>
      </c>
      <c r="Y59" s="65">
        <f t="shared" si="23"/>
        <v>2070.0988467874795</v>
      </c>
      <c r="Z59" s="65">
        <f t="shared" si="23"/>
        <v>2735.8824076658293</v>
      </c>
      <c r="AA59" s="65">
        <f t="shared" si="23"/>
        <v>2672.23709722094</v>
      </c>
      <c r="AB59" s="47">
        <f t="shared" si="2"/>
        <v>-0.023263174713415213</v>
      </c>
    </row>
    <row r="60" spans="2:28" ht="24" customHeight="1">
      <c r="B60" s="97" t="s">
        <v>1</v>
      </c>
      <c r="C60" s="98"/>
      <c r="D60" s="99"/>
      <c r="E60" s="48" t="s">
        <v>2</v>
      </c>
      <c r="F60" s="48" t="s">
        <v>3</v>
      </c>
      <c r="G60" s="48" t="s">
        <v>4</v>
      </c>
      <c r="H60" s="48" t="s">
        <v>5</v>
      </c>
      <c r="I60" s="49" t="s">
        <v>6</v>
      </c>
      <c r="J60" s="49" t="s">
        <v>7</v>
      </c>
      <c r="K60" s="49" t="s">
        <v>8</v>
      </c>
      <c r="L60" s="50" t="s">
        <v>9</v>
      </c>
      <c r="M60" s="50" t="s">
        <v>10</v>
      </c>
      <c r="N60" s="51" t="s">
        <v>11</v>
      </c>
      <c r="O60" s="51" t="s">
        <v>12</v>
      </c>
      <c r="P60" s="52" t="s">
        <v>13</v>
      </c>
      <c r="Q60" s="53" t="s">
        <v>14</v>
      </c>
      <c r="R60" s="54" t="s">
        <v>42</v>
      </c>
      <c r="S60" s="55" t="s">
        <v>43</v>
      </c>
      <c r="T60" s="55" t="s">
        <v>45</v>
      </c>
      <c r="U60" s="55" t="s">
        <v>50</v>
      </c>
      <c r="V60" s="55" t="s">
        <v>51</v>
      </c>
      <c r="W60" s="55" t="s">
        <v>52</v>
      </c>
      <c r="X60" s="55" t="s">
        <v>53</v>
      </c>
      <c r="Y60" s="55" t="s">
        <v>56</v>
      </c>
      <c r="Z60" s="55" t="s">
        <v>57</v>
      </c>
      <c r="AA60" s="71" t="s">
        <v>47</v>
      </c>
      <c r="AB60" s="95" t="s">
        <v>64</v>
      </c>
    </row>
    <row r="61" spans="2:28" ht="24" customHeight="1" thickBot="1">
      <c r="B61" s="102" t="s">
        <v>15</v>
      </c>
      <c r="C61" s="103"/>
      <c r="D61" s="104"/>
      <c r="E61" s="26">
        <v>1990</v>
      </c>
      <c r="F61" s="26">
        <v>1991</v>
      </c>
      <c r="G61" s="26">
        <v>1992</v>
      </c>
      <c r="H61" s="26">
        <v>1993</v>
      </c>
      <c r="I61" s="26">
        <v>1994</v>
      </c>
      <c r="J61" s="26">
        <v>1995</v>
      </c>
      <c r="K61" s="26">
        <v>1996</v>
      </c>
      <c r="L61" s="27">
        <v>1997</v>
      </c>
      <c r="M61" s="27">
        <v>1998</v>
      </c>
      <c r="N61" s="28">
        <v>1999</v>
      </c>
      <c r="O61" s="28">
        <v>2000</v>
      </c>
      <c r="P61" s="29">
        <v>2001</v>
      </c>
      <c r="Q61" s="26">
        <v>2002</v>
      </c>
      <c r="R61" s="27">
        <v>2003</v>
      </c>
      <c r="S61" s="56">
        <v>2004</v>
      </c>
      <c r="T61" s="56">
        <v>2005</v>
      </c>
      <c r="U61" s="56">
        <v>2006</v>
      </c>
      <c r="V61" s="56">
        <v>2007</v>
      </c>
      <c r="W61" s="56">
        <v>2008</v>
      </c>
      <c r="X61" s="56">
        <v>2009</v>
      </c>
      <c r="Y61" s="56">
        <v>2010</v>
      </c>
      <c r="Z61" s="56">
        <v>2011</v>
      </c>
      <c r="AA61" s="72" t="s">
        <v>48</v>
      </c>
      <c r="AB61" s="96"/>
    </row>
    <row r="62" spans="2:28" ht="30" customHeight="1" thickBot="1">
      <c r="B62" s="69" t="s">
        <v>16</v>
      </c>
      <c r="C62" s="70" t="s">
        <v>17</v>
      </c>
      <c r="D62" s="70" t="s">
        <v>18</v>
      </c>
      <c r="E62" s="105" t="s">
        <v>58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</row>
    <row r="63" spans="2:28" ht="18" customHeight="1">
      <c r="B63" s="93" t="s">
        <v>54</v>
      </c>
      <c r="C63" s="35" t="s">
        <v>19</v>
      </c>
      <c r="D63" s="36" t="s">
        <v>20</v>
      </c>
      <c r="E63" s="37">
        <v>2909</v>
      </c>
      <c r="F63" s="37">
        <v>3040.763</v>
      </c>
      <c r="G63" s="37">
        <v>2588.745</v>
      </c>
      <c r="H63" s="37">
        <v>2557.518</v>
      </c>
      <c r="I63" s="37">
        <v>2614.578</v>
      </c>
      <c r="J63" s="37">
        <v>1860.269</v>
      </c>
      <c r="K63" s="37">
        <v>2738.391</v>
      </c>
      <c r="L63" s="37">
        <v>2457.025</v>
      </c>
      <c r="M63" s="37">
        <v>3378.731</v>
      </c>
      <c r="N63" s="37">
        <v>3263.388</v>
      </c>
      <c r="O63" s="37">
        <v>2292</v>
      </c>
      <c r="P63" s="37">
        <v>2356</v>
      </c>
      <c r="Q63" s="38">
        <v>2429</v>
      </c>
      <c r="R63" s="37">
        <v>2408</v>
      </c>
      <c r="S63" s="37">
        <v>2389</v>
      </c>
      <c r="T63" s="39">
        <v>2333</v>
      </c>
      <c r="U63" s="39">
        <v>2331</v>
      </c>
      <c r="V63" s="39">
        <v>2280</v>
      </c>
      <c r="W63" s="39">
        <v>2266</v>
      </c>
      <c r="X63" s="39">
        <v>2362</v>
      </c>
      <c r="Y63" s="39">
        <v>2314</v>
      </c>
      <c r="Z63" s="39">
        <v>2289</v>
      </c>
      <c r="AA63" s="39">
        <v>2282</v>
      </c>
      <c r="AB63" s="1">
        <f>AA63/Z63-1</f>
        <v>-0.003058103975535187</v>
      </c>
    </row>
    <row r="64" spans="2:28" ht="18" customHeight="1">
      <c r="B64" s="91"/>
      <c r="C64" s="30" t="s">
        <v>21</v>
      </c>
      <c r="D64" s="31" t="s">
        <v>59</v>
      </c>
      <c r="E64" s="40">
        <v>25600</v>
      </c>
      <c r="F64" s="40">
        <v>28100</v>
      </c>
      <c r="G64" s="40">
        <v>27400</v>
      </c>
      <c r="H64" s="40">
        <v>18900</v>
      </c>
      <c r="I64" s="40">
        <v>17200</v>
      </c>
      <c r="J64" s="40">
        <v>15502</v>
      </c>
      <c r="K64" s="40">
        <v>22819</v>
      </c>
      <c r="L64" s="40">
        <v>19521</v>
      </c>
      <c r="M64" s="40">
        <v>35300</v>
      </c>
      <c r="N64" s="40">
        <v>24700</v>
      </c>
      <c r="O64" s="40">
        <v>30900</v>
      </c>
      <c r="P64" s="40">
        <v>33100</v>
      </c>
      <c r="Q64" s="41">
        <v>31300</v>
      </c>
      <c r="R64" s="40">
        <v>48480</v>
      </c>
      <c r="S64" s="40">
        <v>28820</v>
      </c>
      <c r="T64" s="42">
        <v>39270</v>
      </c>
      <c r="U64" s="42">
        <v>32940</v>
      </c>
      <c r="V64" s="42">
        <v>42510</v>
      </c>
      <c r="W64" s="42">
        <v>36070</v>
      </c>
      <c r="X64" s="42">
        <v>45992</v>
      </c>
      <c r="Y64" s="42">
        <v>39470</v>
      </c>
      <c r="Z64" s="42">
        <v>48095</v>
      </c>
      <c r="AA64" s="42">
        <v>43543</v>
      </c>
      <c r="AB64" s="1">
        <f aca="true" t="shared" si="24" ref="AB64:AB71">AA64/Z64-1</f>
        <v>-0.09464601309907472</v>
      </c>
    </row>
    <row r="65" spans="2:28" ht="18" customHeight="1">
      <c r="B65" s="94"/>
      <c r="C65" s="30" t="s">
        <v>23</v>
      </c>
      <c r="D65" s="32" t="s">
        <v>60</v>
      </c>
      <c r="E65" s="43">
        <f>E64/E63</f>
        <v>8.800275008594019</v>
      </c>
      <c r="F65" s="43">
        <f aca="true" t="shared" si="25" ref="F65:Q65">F64/F63</f>
        <v>9.241101657708937</v>
      </c>
      <c r="G65" s="43">
        <f t="shared" si="25"/>
        <v>10.584279255005804</v>
      </c>
      <c r="H65" s="43">
        <f t="shared" si="25"/>
        <v>7.3899773139426586</v>
      </c>
      <c r="I65" s="43">
        <f t="shared" si="25"/>
        <v>6.578499474867455</v>
      </c>
      <c r="J65" s="43">
        <f t="shared" si="25"/>
        <v>8.333203423805912</v>
      </c>
      <c r="K65" s="43">
        <f t="shared" si="25"/>
        <v>8.332995543733528</v>
      </c>
      <c r="L65" s="43">
        <f t="shared" si="25"/>
        <v>7.944974104862587</v>
      </c>
      <c r="M65" s="43">
        <f t="shared" si="25"/>
        <v>10.447709509872197</v>
      </c>
      <c r="N65" s="43">
        <f t="shared" si="25"/>
        <v>7.568821114743328</v>
      </c>
      <c r="O65" s="43">
        <f t="shared" si="25"/>
        <v>13.481675392670157</v>
      </c>
      <c r="P65" s="43">
        <v>12.296397748533526</v>
      </c>
      <c r="Q65" s="44">
        <f t="shared" si="25"/>
        <v>12.885961300946892</v>
      </c>
      <c r="R65" s="43">
        <f>R64/R63</f>
        <v>20.132890365448507</v>
      </c>
      <c r="S65" s="43">
        <f aca="true" t="shared" si="26" ref="S65:AA65">S64/S63</f>
        <v>12.063624947676852</v>
      </c>
      <c r="T65" s="43">
        <f t="shared" si="26"/>
        <v>16.832404629232748</v>
      </c>
      <c r="U65" s="43">
        <f t="shared" si="26"/>
        <v>14.13127413127413</v>
      </c>
      <c r="V65" s="43">
        <f t="shared" si="26"/>
        <v>18.644736842105264</v>
      </c>
      <c r="W65" s="43">
        <f t="shared" si="26"/>
        <v>15.917917034421889</v>
      </c>
      <c r="X65" s="43">
        <f t="shared" si="26"/>
        <v>19.471634208298052</v>
      </c>
      <c r="Y65" s="43">
        <f t="shared" si="26"/>
        <v>17.05704407951599</v>
      </c>
      <c r="Z65" s="43">
        <f t="shared" si="26"/>
        <v>21.011358671909132</v>
      </c>
      <c r="AA65" s="43">
        <f t="shared" si="26"/>
        <v>19.081069237510956</v>
      </c>
      <c r="AB65" s="1">
        <f t="shared" si="24"/>
        <v>-0.09186885363005359</v>
      </c>
    </row>
    <row r="66" spans="2:28" ht="18" customHeight="1">
      <c r="B66" s="90" t="s">
        <v>49</v>
      </c>
      <c r="C66" s="30" t="s">
        <v>19</v>
      </c>
      <c r="D66" s="31" t="s">
        <v>20</v>
      </c>
      <c r="E66" s="40">
        <v>4067</v>
      </c>
      <c r="F66" s="40">
        <v>4270</v>
      </c>
      <c r="G66" s="40">
        <v>4210</v>
      </c>
      <c r="H66" s="40">
        <v>4200</v>
      </c>
      <c r="I66" s="40">
        <v>3860</v>
      </c>
      <c r="J66" s="40">
        <v>4340</v>
      </c>
      <c r="K66" s="40">
        <v>4560</v>
      </c>
      <c r="L66" s="40">
        <v>4820</v>
      </c>
      <c r="M66" s="40">
        <v>4880</v>
      </c>
      <c r="N66" s="40">
        <v>4972</v>
      </c>
      <c r="O66" s="40">
        <v>4860</v>
      </c>
      <c r="P66" s="40">
        <v>4900</v>
      </c>
      <c r="Q66" s="41">
        <v>4973.253</v>
      </c>
      <c r="R66" s="40">
        <v>5040.003</v>
      </c>
      <c r="S66" s="40">
        <v>5200</v>
      </c>
      <c r="T66" s="42">
        <v>5634</v>
      </c>
      <c r="U66" s="42">
        <v>5840.3</v>
      </c>
      <c r="V66" s="42">
        <v>6163.2</v>
      </c>
      <c r="W66" s="42">
        <v>6626</v>
      </c>
      <c r="X66" s="42">
        <v>7070.8</v>
      </c>
      <c r="Y66" s="42">
        <v>7409.6</v>
      </c>
      <c r="Z66" s="42">
        <v>8056</v>
      </c>
      <c r="AA66" s="42">
        <v>8368.4</v>
      </c>
      <c r="AB66" s="1">
        <f t="shared" si="24"/>
        <v>0.03877855014895726</v>
      </c>
    </row>
    <row r="67" spans="2:28" ht="18" customHeight="1">
      <c r="B67" s="91"/>
      <c r="C67" s="30" t="s">
        <v>21</v>
      </c>
      <c r="D67" s="31" t="s">
        <v>22</v>
      </c>
      <c r="E67" s="40">
        <v>223410</v>
      </c>
      <c r="F67" s="40">
        <v>222163</v>
      </c>
      <c r="G67" s="40">
        <v>228791</v>
      </c>
      <c r="H67" s="40">
        <v>223460</v>
      </c>
      <c r="I67" s="40">
        <v>218510</v>
      </c>
      <c r="J67" s="40">
        <v>240944</v>
      </c>
      <c r="K67" s="40">
        <v>251357</v>
      </c>
      <c r="L67" s="40">
        <v>287810</v>
      </c>
      <c r="M67" s="40">
        <v>303974</v>
      </c>
      <c r="N67" s="40">
        <v>314969</v>
      </c>
      <c r="O67" s="40">
        <v>300393</v>
      </c>
      <c r="P67" s="40">
        <v>256600.00000000003</v>
      </c>
      <c r="Q67" s="41">
        <v>293829</v>
      </c>
      <c r="R67" s="40">
        <v>321600</v>
      </c>
      <c r="S67" s="40">
        <v>358820</v>
      </c>
      <c r="T67" s="42">
        <v>379700</v>
      </c>
      <c r="U67" s="42">
        <v>388670</v>
      </c>
      <c r="V67" s="42">
        <v>474800</v>
      </c>
      <c r="W67" s="42">
        <v>548000</v>
      </c>
      <c r="X67" s="42">
        <v>571809</v>
      </c>
      <c r="Y67" s="42">
        <v>601514</v>
      </c>
      <c r="Z67" s="42">
        <v>623905</v>
      </c>
      <c r="AA67" s="42">
        <v>571439.3</v>
      </c>
      <c r="AB67" s="1">
        <f t="shared" si="24"/>
        <v>-0.08409244997235144</v>
      </c>
    </row>
    <row r="68" spans="2:28" ht="18" customHeight="1" thickBot="1">
      <c r="B68" s="92"/>
      <c r="C68" s="33" t="s">
        <v>23</v>
      </c>
      <c r="D68" s="34" t="s">
        <v>61</v>
      </c>
      <c r="E68" s="45">
        <f aca="true" t="shared" si="27" ref="E68:AA68">E67/E66</f>
        <v>54.93238259159085</v>
      </c>
      <c r="F68" s="45">
        <f t="shared" si="27"/>
        <v>52.0288056206089</v>
      </c>
      <c r="G68" s="45">
        <f t="shared" si="27"/>
        <v>54.34465558194774</v>
      </c>
      <c r="H68" s="45">
        <f t="shared" si="27"/>
        <v>53.2047619047619</v>
      </c>
      <c r="I68" s="45">
        <f t="shared" si="27"/>
        <v>56.60880829015544</v>
      </c>
      <c r="J68" s="45">
        <f t="shared" si="27"/>
        <v>55.517050691244236</v>
      </c>
      <c r="K68" s="45">
        <f t="shared" si="27"/>
        <v>55.122149122807016</v>
      </c>
      <c r="L68" s="45">
        <f t="shared" si="27"/>
        <v>59.711618257261414</v>
      </c>
      <c r="M68" s="45">
        <f t="shared" si="27"/>
        <v>62.28975409836065</v>
      </c>
      <c r="N68" s="45">
        <f t="shared" si="27"/>
        <v>63.34855189058729</v>
      </c>
      <c r="O68" s="45">
        <f t="shared" si="27"/>
        <v>61.80925925925926</v>
      </c>
      <c r="P68" s="45">
        <f t="shared" si="27"/>
        <v>52.36734693877552</v>
      </c>
      <c r="Q68" s="45">
        <f t="shared" si="27"/>
        <v>59.08185246155786</v>
      </c>
      <c r="R68" s="45">
        <f t="shared" si="27"/>
        <v>63.80948582768701</v>
      </c>
      <c r="S68" s="45">
        <f t="shared" si="27"/>
        <v>69.00384615384615</v>
      </c>
      <c r="T68" s="45">
        <f t="shared" si="27"/>
        <v>67.39439119630813</v>
      </c>
      <c r="U68" s="45">
        <f t="shared" si="27"/>
        <v>66.54966354468093</v>
      </c>
      <c r="V68" s="45">
        <f t="shared" si="27"/>
        <v>77.03790238836969</v>
      </c>
      <c r="W68" s="45">
        <f t="shared" si="27"/>
        <v>82.70449743434953</v>
      </c>
      <c r="X68" s="45">
        <f t="shared" si="27"/>
        <v>80.86906714940318</v>
      </c>
      <c r="Y68" s="45">
        <f t="shared" si="27"/>
        <v>81.18036061325847</v>
      </c>
      <c r="Z68" s="45">
        <f t="shared" si="27"/>
        <v>77.44600297914597</v>
      </c>
      <c r="AA68" s="45">
        <f t="shared" si="27"/>
        <v>68.28537115816644</v>
      </c>
      <c r="AB68" s="1">
        <f t="shared" si="24"/>
        <v>-0.11828411368687719</v>
      </c>
    </row>
    <row r="69" spans="2:28" ht="18" customHeight="1">
      <c r="B69" s="93" t="s">
        <v>62</v>
      </c>
      <c r="C69" s="30" t="s">
        <v>19</v>
      </c>
      <c r="D69" s="31" t="s">
        <v>20</v>
      </c>
      <c r="E69" s="40">
        <v>912.996</v>
      </c>
      <c r="F69" s="40">
        <v>983.407</v>
      </c>
      <c r="G69" s="40">
        <v>988.704</v>
      </c>
      <c r="H69" s="40">
        <v>800.505</v>
      </c>
      <c r="I69" s="40">
        <v>897.985</v>
      </c>
      <c r="J69" s="40">
        <v>856.419</v>
      </c>
      <c r="K69" s="40">
        <v>964.373</v>
      </c>
      <c r="L69" s="40">
        <v>985.521</v>
      </c>
      <c r="M69" s="40">
        <v>1018.58</v>
      </c>
      <c r="N69" s="40">
        <v>1027.079</v>
      </c>
      <c r="O69" s="40">
        <v>856.422</v>
      </c>
      <c r="P69" s="40">
        <v>824.665</v>
      </c>
      <c r="Q69" s="41">
        <v>828.846</v>
      </c>
      <c r="R69" s="40">
        <v>836.041</v>
      </c>
      <c r="S69" s="40">
        <v>823.22</v>
      </c>
      <c r="T69" s="42">
        <v>805.665</v>
      </c>
      <c r="U69" s="42">
        <v>805.903</v>
      </c>
      <c r="V69" s="42">
        <v>821.244</v>
      </c>
      <c r="W69" s="42">
        <v>836.602</v>
      </c>
      <c r="X69" s="42">
        <v>942.436</v>
      </c>
      <c r="Y69" s="42">
        <v>983.336</v>
      </c>
      <c r="Z69" s="42">
        <v>1000.267</v>
      </c>
      <c r="AA69" s="42">
        <v>900.94</v>
      </c>
      <c r="AB69" s="1">
        <f t="shared" si="24"/>
        <v>-0.09930048677003245</v>
      </c>
    </row>
    <row r="70" spans="2:28" ht="18" customHeight="1">
      <c r="B70" s="100"/>
      <c r="C70" s="30" t="s">
        <v>21</v>
      </c>
      <c r="D70" s="31" t="s">
        <v>22</v>
      </c>
      <c r="E70" s="40">
        <v>17520.52</v>
      </c>
      <c r="F70" s="40">
        <v>18936.344</v>
      </c>
      <c r="G70" s="40">
        <v>19682.292</v>
      </c>
      <c r="H70" s="40">
        <v>18797.188</v>
      </c>
      <c r="I70" s="40">
        <v>17445.968</v>
      </c>
      <c r="J70" s="40">
        <v>19837.212</v>
      </c>
      <c r="K70" s="40">
        <v>21079.044</v>
      </c>
      <c r="L70" s="40">
        <v>23046.8</v>
      </c>
      <c r="M70" s="40">
        <v>20850.504</v>
      </c>
      <c r="N70" s="40">
        <v>22893.312</v>
      </c>
      <c r="O70" s="40">
        <v>21330.258</v>
      </c>
      <c r="P70" s="40">
        <v>16983.248</v>
      </c>
      <c r="Q70" s="41">
        <v>18530.6</v>
      </c>
      <c r="R70" s="40">
        <v>16917.6</v>
      </c>
      <c r="S70" s="40">
        <v>18313.717</v>
      </c>
      <c r="T70" s="42">
        <v>17853.443</v>
      </c>
      <c r="U70" s="42">
        <v>18032.313</v>
      </c>
      <c r="V70" s="42">
        <v>18685</v>
      </c>
      <c r="W70" s="42">
        <v>18538.084</v>
      </c>
      <c r="X70" s="42">
        <v>18394.719</v>
      </c>
      <c r="Y70" s="42">
        <v>18544.357</v>
      </c>
      <c r="Z70" s="42">
        <v>19112.251</v>
      </c>
      <c r="AA70" s="42">
        <v>18768.807</v>
      </c>
      <c r="AB70" s="1">
        <f t="shared" si="24"/>
        <v>-0.017969835159657555</v>
      </c>
    </row>
    <row r="71" spans="2:28" ht="18" customHeight="1" thickBot="1">
      <c r="B71" s="101"/>
      <c r="C71" s="33" t="s">
        <v>23</v>
      </c>
      <c r="D71" s="34" t="s">
        <v>61</v>
      </c>
      <c r="E71" s="45">
        <f>E70/E69</f>
        <v>19.190138839600614</v>
      </c>
      <c r="F71" s="45">
        <f aca="true" t="shared" si="28" ref="F71:AA71">F70/F69</f>
        <v>19.255856425671162</v>
      </c>
      <c r="G71" s="45">
        <f t="shared" si="28"/>
        <v>19.90716331682688</v>
      </c>
      <c r="H71" s="45">
        <f t="shared" si="28"/>
        <v>23.481662200735784</v>
      </c>
      <c r="I71" s="45">
        <f t="shared" si="28"/>
        <v>19.42790581134429</v>
      </c>
      <c r="J71" s="45">
        <f t="shared" si="28"/>
        <v>23.162975132499394</v>
      </c>
      <c r="K71" s="45">
        <f t="shared" si="28"/>
        <v>21.857770800302372</v>
      </c>
      <c r="L71" s="45">
        <f t="shared" si="28"/>
        <v>23.385397165560146</v>
      </c>
      <c r="M71" s="45">
        <f t="shared" si="28"/>
        <v>20.470168273478766</v>
      </c>
      <c r="N71" s="45">
        <f t="shared" si="28"/>
        <v>22.289728443479035</v>
      </c>
      <c r="O71" s="45">
        <f t="shared" si="28"/>
        <v>24.906247153856395</v>
      </c>
      <c r="P71" s="45">
        <f t="shared" si="28"/>
        <v>20.594117611393717</v>
      </c>
      <c r="Q71" s="45">
        <f t="shared" si="28"/>
        <v>22.357108558164</v>
      </c>
      <c r="R71" s="45">
        <f t="shared" si="28"/>
        <v>20.235371231793653</v>
      </c>
      <c r="S71" s="45">
        <f t="shared" si="28"/>
        <v>22.24644323510119</v>
      </c>
      <c r="T71" s="45">
        <f t="shared" si="28"/>
        <v>22.15988407092278</v>
      </c>
      <c r="U71" s="45">
        <f t="shared" si="28"/>
        <v>22.37528958199684</v>
      </c>
      <c r="V71" s="45">
        <f t="shared" si="28"/>
        <v>22.7520688126793</v>
      </c>
      <c r="W71" s="45">
        <f t="shared" si="28"/>
        <v>22.15878518100602</v>
      </c>
      <c r="X71" s="45">
        <f t="shared" si="28"/>
        <v>19.51826861452661</v>
      </c>
      <c r="Y71" s="45">
        <f t="shared" si="28"/>
        <v>18.858616993581034</v>
      </c>
      <c r="Z71" s="45">
        <f t="shared" si="28"/>
        <v>19.10714939111257</v>
      </c>
      <c r="AA71" s="45">
        <f t="shared" si="28"/>
        <v>20.83247164073079</v>
      </c>
      <c r="AB71" s="73">
        <f t="shared" si="24"/>
        <v>0.09029720835389132</v>
      </c>
    </row>
    <row r="72" spans="2:28" ht="15.75" customHeight="1">
      <c r="B72" s="89" t="s">
        <v>46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2:28" ht="15.75" customHeight="1">
      <c r="B73" s="19" t="s">
        <v>65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2:28" ht="15.75" customHeight="1">
      <c r="B74" s="19" t="s">
        <v>63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</sheetData>
  <sheetProtection/>
  <mergeCells count="31">
    <mergeCell ref="B48:B50"/>
    <mergeCell ref="B42:B44"/>
    <mergeCell ref="B27:B29"/>
    <mergeCell ref="B69:B71"/>
    <mergeCell ref="B61:D61"/>
    <mergeCell ref="E62:AB62"/>
    <mergeCell ref="B15:B17"/>
    <mergeCell ref="B18:B20"/>
    <mergeCell ref="B21:B23"/>
    <mergeCell ref="B24:B26"/>
    <mergeCell ref="B33:B35"/>
    <mergeCell ref="B60:D60"/>
    <mergeCell ref="B45:B47"/>
    <mergeCell ref="B30:B32"/>
    <mergeCell ref="B36:B38"/>
    <mergeCell ref="B39:B41"/>
    <mergeCell ref="B72:AB72"/>
    <mergeCell ref="B51:B53"/>
    <mergeCell ref="B54:B56"/>
    <mergeCell ref="B57:B59"/>
    <mergeCell ref="B66:B68"/>
    <mergeCell ref="B63:B65"/>
    <mergeCell ref="AB60:AB61"/>
    <mergeCell ref="B2:AB2"/>
    <mergeCell ref="B6:B8"/>
    <mergeCell ref="B9:B11"/>
    <mergeCell ref="B12:B14"/>
    <mergeCell ref="E5:AB5"/>
    <mergeCell ref="B3:D3"/>
    <mergeCell ref="B4:D4"/>
    <mergeCell ref="AB3:AB4"/>
  </mergeCells>
  <printOptions/>
  <pageMargins left="0.787401575" right="0.787401575" top="0.984251969" bottom="0.984251969" header="0.492125985" footer="0.492125985"/>
  <pageSetup horizontalDpi="300" verticalDpi="300" orientation="portrait" paperSize="9" r:id="rId1"/>
  <ignoredErrors>
    <ignoredError sqref="E8" formula="1"/>
    <ignoredError sqref="I25:U25 V25:W25 I27:U27 I26:S26 X25:AA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Agromercados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Cogo</dc:creator>
  <cp:keywords/>
  <dc:description/>
  <cp:lastModifiedBy>Carlos Cogo</cp:lastModifiedBy>
  <dcterms:created xsi:type="dcterms:W3CDTF">2002-10-23T21:22:42Z</dcterms:created>
  <dcterms:modified xsi:type="dcterms:W3CDTF">2012-04-10T17:11:37Z</dcterms:modified>
  <cp:category/>
  <cp:version/>
  <cp:contentType/>
  <cp:contentStatus/>
</cp:coreProperties>
</file>